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2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</sheets>
  <definedNames>
    <definedName name="_xlnm.Print_Titles" localSheetId="2">'3 melléklet'!$4:$4</definedName>
    <definedName name="_xlnm.Print_Titles" localSheetId="3">'4 melléklet'!$3:$3</definedName>
  </definedNames>
  <calcPr fullCalcOnLoad="1"/>
</workbook>
</file>

<file path=xl/sharedStrings.xml><?xml version="1.0" encoding="utf-8"?>
<sst xmlns="http://schemas.openxmlformats.org/spreadsheetml/2006/main" count="549" uniqueCount="445">
  <si>
    <t>Saját bevételek</t>
  </si>
  <si>
    <t>Bevételi jogcím</t>
  </si>
  <si>
    <t>helyi adó</t>
  </si>
  <si>
    <t xml:space="preserve">Kartal Nagyközségi Önkormányzat saját bevételeinek bemutatása a Stabilitási törvény 45.§(1)a) pontja alapján a 353/2011.(XII.30.) Korm. rendelet 2.§.(1)bek.  rendelkezési alapján az adósságot keletkeztető kötelezettségek futamidejéig </t>
  </si>
  <si>
    <t>osztalék, a koncessziós díj és a hozambevétel</t>
  </si>
  <si>
    <t>bírság-, pótlék- és díjbevétel</t>
  </si>
  <si>
    <t>tárgyi eszköz stb. értékesítés</t>
  </si>
  <si>
    <t>kezességvállalással kap. megtérülés</t>
  </si>
  <si>
    <t>önkormányzati vagyon bevétel</t>
  </si>
  <si>
    <t>9. számú melléklet</t>
  </si>
  <si>
    <t>Eredeti előirányzat</t>
  </si>
  <si>
    <t>KÖZÖS ÖNKORMÁNYZATI HIVATAL</t>
  </si>
  <si>
    <t>ÓVODA</t>
  </si>
  <si>
    <t>MŰVELŐDÉSI HÁZ</t>
  </si>
  <si>
    <t>KÖNYVTÁR</t>
  </si>
  <si>
    <t>BÖLCSŐDE</t>
  </si>
  <si>
    <t>· klímarendszer kialakítása</t>
  </si>
  <si>
    <t>I. ÖNKORMÁNYZAT FELHALMOZÁSI KIADÁSAI ADATAI</t>
  </si>
  <si>
    <t>II. KÖLTSÉGVETÉSI SZERVEK FELHALMOZÁSI KIADÁSI ADATAI</t>
  </si>
  <si>
    <r>
      <t>·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könyvtár informatikai eszköz beszerzés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</si>
  <si>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könyvtár gázleválasztás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</si>
  <si>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könyvtár berendezés vásárlás</t>
    </r>
  </si>
  <si>
    <t>- EBBŐL BERUHÁZÁSI KIADÁS</t>
  </si>
  <si>
    <t>ÖSSZES FELHALMOZÁSI KIADÁS I.+II.</t>
  </si>
  <si>
    <t>- * EBBŐL FELÚJÍTÁSI KIADÁS</t>
  </si>
  <si>
    <t>- ** EBBŐL FELHALMOZÁSI CÉLÚ PÉNZESZKÖZ ÁTADÁS</t>
  </si>
  <si>
    <r>
      <t>·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ingatlan felújítás *</t>
    </r>
  </si>
  <si>
    <t>5. számú melléklet</t>
  </si>
  <si>
    <t>Cím:</t>
  </si>
  <si>
    <t>Tervezett célok</t>
  </si>
  <si>
    <t>II/1</t>
  </si>
  <si>
    <t>III/2</t>
  </si>
  <si>
    <t>III/4</t>
  </si>
  <si>
    <t>III/5</t>
  </si>
  <si>
    <t>III/8</t>
  </si>
  <si>
    <t>I/7</t>
  </si>
  <si>
    <t>I/6</t>
  </si>
  <si>
    <t>Kartal Önkormányzat több éves kihatással járó feladatainak előirányzatai éves bontásban</t>
  </si>
  <si>
    <t>össz.:</t>
  </si>
  <si>
    <t>s.sz.:</t>
  </si>
  <si>
    <t>feladat</t>
  </si>
  <si>
    <t>kiadás</t>
  </si>
  <si>
    <t>1.</t>
  </si>
  <si>
    <t>2.</t>
  </si>
  <si>
    <t>3.</t>
  </si>
  <si>
    <t>4.</t>
  </si>
  <si>
    <t>6.</t>
  </si>
  <si>
    <t>7.</t>
  </si>
  <si>
    <t>8.</t>
  </si>
  <si>
    <t>Mindösszesen:</t>
  </si>
  <si>
    <t>2015-2021-ig</t>
  </si>
  <si>
    <t>Hitel törlesztés</t>
  </si>
  <si>
    <t>Hitel kamat 15 %-kal</t>
  </si>
  <si>
    <t>E Forint</t>
  </si>
  <si>
    <t>6, számú melléklet</t>
  </si>
  <si>
    <t>Rendelet 7. sz. melléklet</t>
  </si>
  <si>
    <t>A támogatás kedvezményezettje</t>
  </si>
  <si>
    <t>Adóelengedés</t>
  </si>
  <si>
    <t>Adókedvezmény</t>
  </si>
  <si>
    <t>Egyéb</t>
  </si>
  <si>
    <t>Összesen eFt</t>
  </si>
  <si>
    <t>Jogcím, jellege</t>
  </si>
  <si>
    <t>Mértéke %</t>
  </si>
  <si>
    <t>Összege E Ft</t>
  </si>
  <si>
    <t>Jogcíme, jellege</t>
  </si>
  <si>
    <t>Összege  E Ft</t>
  </si>
  <si>
    <t>Lakbér mérséklés</t>
  </si>
  <si>
    <t>Önkormány-zati lakások bérlői</t>
  </si>
  <si>
    <t>Egyedi szociális helyzet miatti elbírálás</t>
  </si>
  <si>
    <t>Iskola, óvoda étkezési tér.dij kedvezmény</t>
  </si>
  <si>
    <t>50 % és 100 %</t>
  </si>
  <si>
    <t xml:space="preserve">70 éven felüli magánszemély               4, vagy több gyermeket nevelő család, </t>
  </si>
  <si>
    <t>Magánsze-mélyek kommunális adója</t>
  </si>
  <si>
    <t>Vállalkozók, magánszemélyek</t>
  </si>
  <si>
    <t>Pótlékok, bírságok</t>
  </si>
  <si>
    <t>Összes közvetett támogatás</t>
  </si>
  <si>
    <t>Cím száma</t>
  </si>
  <si>
    <t>Cím neve</t>
  </si>
  <si>
    <t>Főcím</t>
  </si>
  <si>
    <t>alcím</t>
  </si>
  <si>
    <t>Ö N K O R M Á N Y Z A T</t>
  </si>
  <si>
    <t>I. Önkormányzat</t>
  </si>
  <si>
    <t>Iskola</t>
  </si>
  <si>
    <t>Egészségügy</t>
  </si>
  <si>
    <t>Egyéb szakfeladatok</t>
  </si>
  <si>
    <t>Önkormányzat költségvetési szervei</t>
  </si>
  <si>
    <t>II. Önkormányzat gazdálkodói jogkörrel felruházott költségvetési szerve</t>
  </si>
  <si>
    <r>
      <rPr>
        <b/>
        <sz val="12"/>
        <rFont val="Arial"/>
        <family val="2"/>
      </rPr>
      <t>Közös hivatal</t>
    </r>
    <r>
      <rPr>
        <sz val="12"/>
        <rFont val="Arial"/>
        <family val="2"/>
      </rPr>
      <t xml:space="preserve"> </t>
    </r>
  </si>
  <si>
    <t>III. Önkormányzat költségvetési szervei</t>
  </si>
  <si>
    <t xml:space="preserve">Óvoda </t>
  </si>
  <si>
    <r>
      <t>Művelődési Ház</t>
    </r>
    <r>
      <rPr>
        <sz val="12"/>
        <rFont val="Arial"/>
        <family val="2"/>
      </rPr>
      <t xml:space="preserve"> </t>
    </r>
  </si>
  <si>
    <t>Könyvtár</t>
  </si>
  <si>
    <t xml:space="preserve">Bölcsőde </t>
  </si>
  <si>
    <t>Rendelet 2. számú melléklet</t>
  </si>
  <si>
    <t>sorsz.</t>
  </si>
  <si>
    <t>B rovat</t>
  </si>
  <si>
    <t>Megnevezés</t>
  </si>
  <si>
    <t>2015. terv</t>
  </si>
  <si>
    <t>B e v é t e l e k</t>
  </si>
  <si>
    <t>Működési célú támogatások államháztartáson belülről</t>
  </si>
  <si>
    <t>Önkormányzatok működési támogatásai</t>
  </si>
  <si>
    <t>Egyéb működési célú támogatások bevételeli ÁH belülről</t>
  </si>
  <si>
    <t>Közhatalmi bevételek</t>
  </si>
  <si>
    <t>Vagyoni típusú adók</t>
  </si>
  <si>
    <t>Termékek és szolgáltatások adói</t>
  </si>
  <si>
    <t>Egyéb közhatalmi bevételek</t>
  </si>
  <si>
    <t>Működési bevételek</t>
  </si>
  <si>
    <t>402</t>
  </si>
  <si>
    <t>Szolgáltatások ellenértéke</t>
  </si>
  <si>
    <t>403</t>
  </si>
  <si>
    <t>Közvetített szolgáltatások ellenértéke</t>
  </si>
  <si>
    <t>404</t>
  </si>
  <si>
    <t>Tulajdonosi bevételek</t>
  </si>
  <si>
    <t>405</t>
  </si>
  <si>
    <t>Ellátási díjak</t>
  </si>
  <si>
    <t>406</t>
  </si>
  <si>
    <t>ÁFA bevétel</t>
  </si>
  <si>
    <t>408</t>
  </si>
  <si>
    <t>I. MŰKÖDÉSI BEVÉTELEK (1.+2.+3.)</t>
  </si>
  <si>
    <t>Felhalmozási célú támogatások ÁH belülről</t>
  </si>
  <si>
    <t>5.</t>
  </si>
  <si>
    <t>Ingatlan értékesítés</t>
  </si>
  <si>
    <t>II. FELHALMOZÁSI BEVÉTELEK (4.+5.)</t>
  </si>
  <si>
    <t>8</t>
  </si>
  <si>
    <t>Finanszírozási bevételek</t>
  </si>
  <si>
    <t>811</t>
  </si>
  <si>
    <t>Hitel felvételek</t>
  </si>
  <si>
    <t>- ebből hosszú lejáratú hitelfelvétel</t>
  </si>
  <si>
    <t>813</t>
  </si>
  <si>
    <t>Maradvány igénybevétel</t>
  </si>
  <si>
    <t>816</t>
  </si>
  <si>
    <t>Intézményfinanszírozás bevételei a költségvetési szerveknél</t>
  </si>
  <si>
    <t>III. FINANSZÍROZÁSI BEVÉTELEK 6.</t>
  </si>
  <si>
    <t>ÖSSZES BEVÉTEL (I.+II.+III.)</t>
  </si>
  <si>
    <t>K rovat</t>
  </si>
  <si>
    <t>Kiadások</t>
  </si>
  <si>
    <t>1</t>
  </si>
  <si>
    <t>Személyi juttatások</t>
  </si>
  <si>
    <t>1101</t>
  </si>
  <si>
    <t>Törvény szerinti juttatások</t>
  </si>
  <si>
    <t>1104</t>
  </si>
  <si>
    <t>Készenléti, ügyeleti helyettesítési díj</t>
  </si>
  <si>
    <t>1106</t>
  </si>
  <si>
    <t>Jubileumi jutalom</t>
  </si>
  <si>
    <t>1107-1110</t>
  </si>
  <si>
    <t>Költségtérítések</t>
  </si>
  <si>
    <t>1112</t>
  </si>
  <si>
    <t>Szociális juttatások</t>
  </si>
  <si>
    <t>1113</t>
  </si>
  <si>
    <t>Foglalkoztatottak egyéb személyi juttatásai</t>
  </si>
  <si>
    <t>121</t>
  </si>
  <si>
    <t>Választott tisztségviselők juttatásai</t>
  </si>
  <si>
    <t>122-123</t>
  </si>
  <si>
    <t>Külső személyi juttatások</t>
  </si>
  <si>
    <t>2</t>
  </si>
  <si>
    <t>Munkaadókat terhetlő járulékok és SZHA</t>
  </si>
  <si>
    <t>21-23</t>
  </si>
  <si>
    <t>Szociális hozzájárulási adó</t>
  </si>
  <si>
    <t>24</t>
  </si>
  <si>
    <t>Eho</t>
  </si>
  <si>
    <t>25</t>
  </si>
  <si>
    <t>táppénz</t>
  </si>
  <si>
    <t xml:space="preserve">27 </t>
  </si>
  <si>
    <t>Munkáltatói SZJA</t>
  </si>
  <si>
    <t>9.</t>
  </si>
  <si>
    <t>3</t>
  </si>
  <si>
    <t>Dologi kiadások</t>
  </si>
  <si>
    <t>31</t>
  </si>
  <si>
    <t>Készletbeszerzés</t>
  </si>
  <si>
    <t>311</t>
  </si>
  <si>
    <t>Szakmai anyag beszerzés</t>
  </si>
  <si>
    <t>312</t>
  </si>
  <si>
    <t>Üzemeltetési anyag beszerzés</t>
  </si>
  <si>
    <t>32</t>
  </si>
  <si>
    <t>Kommunkikációs szolgáltatások</t>
  </si>
  <si>
    <t>33</t>
  </si>
  <si>
    <t>Szolgáltatási kiadások</t>
  </si>
  <si>
    <t>331</t>
  </si>
  <si>
    <t>Közüzemi díjak</t>
  </si>
  <si>
    <t>332-333</t>
  </si>
  <si>
    <t>Vásárolt élelmezés és Bérleti és lízing díjak</t>
  </si>
  <si>
    <t>334</t>
  </si>
  <si>
    <t>Karbantartási, kisjavítási szolgáltatások</t>
  </si>
  <si>
    <t>335</t>
  </si>
  <si>
    <t>Közvetített szolgáltatások</t>
  </si>
  <si>
    <t>336</t>
  </si>
  <si>
    <t>Szakmai tevékenységet segítő szolgáltatások</t>
  </si>
  <si>
    <t>337</t>
  </si>
  <si>
    <t>Egyéb szolgáltatások</t>
  </si>
  <si>
    <t>34</t>
  </si>
  <si>
    <t>Kiküldetések, reklám- és propagandakiadások</t>
  </si>
  <si>
    <t>35</t>
  </si>
  <si>
    <t>Különféle befizetések és egyéb dologi kiadások</t>
  </si>
  <si>
    <t>351-352</t>
  </si>
  <si>
    <t>ÁFA kiadások</t>
  </si>
  <si>
    <t>353</t>
  </si>
  <si>
    <t>Kamatkiadások</t>
  </si>
  <si>
    <t>355</t>
  </si>
  <si>
    <t>Egyéb pénzügyi és dologi kiadások</t>
  </si>
  <si>
    <t>10.</t>
  </si>
  <si>
    <t>4</t>
  </si>
  <si>
    <t>Ellátottak pénzbeli juttatásai</t>
  </si>
  <si>
    <t>42</t>
  </si>
  <si>
    <t>Családi támogatások</t>
  </si>
  <si>
    <t>44</t>
  </si>
  <si>
    <t>Betegséggel kapcsolatos (nem tb) ellátások</t>
  </si>
  <si>
    <t>46</t>
  </si>
  <si>
    <t>Lakhatással kapcsolatos ellátások</t>
  </si>
  <si>
    <t>48</t>
  </si>
  <si>
    <t>Egyéb nem intézményi ellátások</t>
  </si>
  <si>
    <t>11.</t>
  </si>
  <si>
    <t>Egyéb működési célú kiadások</t>
  </si>
  <si>
    <t>502</t>
  </si>
  <si>
    <t>Elvonások és befizetések</t>
  </si>
  <si>
    <t>511</t>
  </si>
  <si>
    <t>Egyéb működési célú támogatások ÁH belülre és kívülre</t>
  </si>
  <si>
    <t>IV. MŰKÖDÉSI KIADÁSOK (7.+…..+11.)</t>
  </si>
  <si>
    <t>12.</t>
  </si>
  <si>
    <t>Beruházások Áfá-val</t>
  </si>
  <si>
    <t>13.</t>
  </si>
  <si>
    <t>Felújítások Áfá-val</t>
  </si>
  <si>
    <t>14.</t>
  </si>
  <si>
    <t>Egyéb felhalmozási célú kiadások</t>
  </si>
  <si>
    <t>V. FELHALMOZÁSI KIADÁSOK (12.+13.+14.)</t>
  </si>
  <si>
    <t>15.</t>
  </si>
  <si>
    <t>Intézményfinanszírozás kiadása önkormmányzatnál</t>
  </si>
  <si>
    <t>VI. FINANSZÍROZÁSI KIADÁSOK 15.</t>
  </si>
  <si>
    <t>ÖSSZES KIADÁS  (IV.+V.+VI.)</t>
  </si>
  <si>
    <t>MŰKÖDÉSI HIÁNY (I.-IV.)</t>
  </si>
  <si>
    <t>FELHALMOZÁSI HIÁNY (II.-V.)</t>
  </si>
  <si>
    <t xml:space="preserve">FINANSZÍROZÁSI EGYENLEG (III.-VI.) </t>
  </si>
  <si>
    <t>Rendelet 3.számú melléklet</t>
  </si>
  <si>
    <t>BEVÉTELEK (4)+(7)+(12)</t>
  </si>
  <si>
    <t>Működési célú támogatások ÁH belülről (1)</t>
  </si>
  <si>
    <t>Közhatalmi bevételek (2)</t>
  </si>
  <si>
    <t>Működési bevételek (3)</t>
  </si>
  <si>
    <t>MŰKÖDÉSI BEVÉTELEK (4)=(1)+(2)+(3)</t>
  </si>
  <si>
    <t>Felhalmozási bevételek (5)</t>
  </si>
  <si>
    <t>Felhalmozásra átvett pénzeszközök (6)</t>
  </si>
  <si>
    <t>FELHALMOZÁSI BEVÉTELEK (7)=(5)+(6)</t>
  </si>
  <si>
    <t>Maradvány igénybevétel (8)</t>
  </si>
  <si>
    <t>Likviditási hitel (9)</t>
  </si>
  <si>
    <t>Hosszú lejáratú hitel (10)</t>
  </si>
  <si>
    <t>Intézmény-finanszírozás (11)</t>
  </si>
  <si>
    <t>FINANSZÍROZÁSI BEVÉTELEK (12)=(8)+…….+(11)</t>
  </si>
  <si>
    <t>I. ÖNKORMÁNYZAT</t>
  </si>
  <si>
    <t>Kötelező feladat</t>
  </si>
  <si>
    <t>Önként vállalt feladat</t>
  </si>
  <si>
    <t>III/3 Iskola</t>
  </si>
  <si>
    <t>- diák étkezés</t>
  </si>
  <si>
    <t>I/6 Egészségügy össz.</t>
  </si>
  <si>
    <t xml:space="preserve"> - család és nővédelem</t>
  </si>
  <si>
    <t xml:space="preserve"> - ifjúság egészségügy gond.</t>
  </si>
  <si>
    <t>I/7 Egyéb szakfeladat</t>
  </si>
  <si>
    <t xml:space="preserve"> - adó, vám és jövedéki igazgatás</t>
  </si>
  <si>
    <t xml:space="preserve"> - köztemető fenntartás és működtetés</t>
  </si>
  <si>
    <t xml:space="preserve"> - önkormányzati vagyonnal való gazdálkodás</t>
  </si>
  <si>
    <t xml:space="preserve"> - önkormányzatok elszámolási a központi költségvetéssel</t>
  </si>
  <si>
    <t xml:space="preserve"> - hosszabb időtartamú közfoglalkoztatás</t>
  </si>
  <si>
    <t xml:space="preserve"> - hulladékszállítás</t>
  </si>
  <si>
    <t>- finanszírozási műveletek</t>
  </si>
  <si>
    <t xml:space="preserve"> - város és községgazdálkodás</t>
  </si>
  <si>
    <t>II. Gazdálkodói jogkörrel rendelkező költségvetési szerv</t>
  </si>
  <si>
    <t>II/1 Közös Önkormányzati Hivatal</t>
  </si>
  <si>
    <t>Államigazgatási feladat</t>
  </si>
  <si>
    <t>III/2 Óvoda</t>
  </si>
  <si>
    <t xml:space="preserve"> - intézmény finanszírozás</t>
  </si>
  <si>
    <t>- óvodai nevelés</t>
  </si>
  <si>
    <t xml:space="preserve"> - gyermek étkezés</t>
  </si>
  <si>
    <t xml:space="preserve"> - munkahelyi étkezésl</t>
  </si>
  <si>
    <t>III/4 Művelődési Ház</t>
  </si>
  <si>
    <t xml:space="preserve"> - közművelődési intézmény</t>
  </si>
  <si>
    <t>III/5 Könyvtár</t>
  </si>
  <si>
    <t xml:space="preserve"> - könyvtári szolgáltatások</t>
  </si>
  <si>
    <t>III/8 Bölcsőde</t>
  </si>
  <si>
    <t xml:space="preserve"> - bölcsődei ellátás</t>
  </si>
  <si>
    <t>I.-II.-III. ÖSSZESEN</t>
  </si>
  <si>
    <t>I.-II.-III. Kötelező feladatok</t>
  </si>
  <si>
    <t>I.-II.-III. Önként vállalt feladatok</t>
  </si>
  <si>
    <t>Rendelet 4 számú melléklet</t>
  </si>
  <si>
    <t>KIADÁSOK (6)+(10)+ (11)</t>
  </si>
  <si>
    <t>Személyi juttatások (1)</t>
  </si>
  <si>
    <t>Járulékok (2)</t>
  </si>
  <si>
    <t>Dologi kiadások (3)</t>
  </si>
  <si>
    <t>Ellátottak pénzbeli juttatásai (4)</t>
  </si>
  <si>
    <t>Egyéb működési célú kiadások ÁH belülre és ÁH kivülre (5)</t>
  </si>
  <si>
    <t>MŰKÖDÉSI KIADÁSOK (6)=(1)+….+(5)</t>
  </si>
  <si>
    <t>Beruházások (7)</t>
  </si>
  <si>
    <t>Felújítások (8)</t>
  </si>
  <si>
    <t>Egyéb felhalmozási kiadásokÁH belülre, vagy ÁH kivülre (9)</t>
  </si>
  <si>
    <t>FELHALMOZÁSI KIADÁSOK (10)=(7)+(8)+(9)</t>
  </si>
  <si>
    <t>Intézményfinanszírozás (11)=Finanszírozási kiadás</t>
  </si>
  <si>
    <t>Enge-délyezett létszám</t>
  </si>
  <si>
    <t xml:space="preserve"> - Kötelező feladatok</t>
  </si>
  <si>
    <t xml:space="preserve"> - Önként vállalt feladatok</t>
  </si>
  <si>
    <t>I/3 Iskola</t>
  </si>
  <si>
    <t>- iskola alsó tagozat</t>
  </si>
  <si>
    <t>- iskola felső tagozat</t>
  </si>
  <si>
    <t>- munkahelyi étkezés</t>
  </si>
  <si>
    <t>- vendégétkezés</t>
  </si>
  <si>
    <t xml:space="preserve"> - háziorvosi ügyeleti ellátás</t>
  </si>
  <si>
    <t xml:space="preserve"> - önkormányzati jogalkotás</t>
  </si>
  <si>
    <t xml:space="preserve"> - adóigazgatás</t>
  </si>
  <si>
    <t xml:space="preserve"> - köztemető működtetés</t>
  </si>
  <si>
    <t xml:space="preserve"> - önk.elszám.költségv.szerveikkel</t>
  </si>
  <si>
    <t xml:space="preserve"> - közutak, hídak</t>
  </si>
  <si>
    <t xml:space="preserve"> - szennyvíz kezelés</t>
  </si>
  <si>
    <t xml:space="preserve"> - közvilágítás</t>
  </si>
  <si>
    <t xml:space="preserve"> - zöldterület kezelés</t>
  </si>
  <si>
    <t xml:space="preserve"> - sportlétesítmények</t>
  </si>
  <si>
    <t xml:space="preserve"> - televízió műsorszolgáltatás</t>
  </si>
  <si>
    <t xml:space="preserve"> - közgyógyellátás</t>
  </si>
  <si>
    <t>- köztemetés</t>
  </si>
  <si>
    <t xml:space="preserve"> - ápolási díj méltányossági jogon</t>
  </si>
  <si>
    <t xml:space="preserve"> - gyermekvédelmi támogatá saját hatáskör</t>
  </si>
  <si>
    <t>- lakásfenntartási támogatás</t>
  </si>
  <si>
    <t>- egyéb szociális ellátások</t>
  </si>
  <si>
    <t xml:space="preserve"> - civil szervek támogatása</t>
  </si>
  <si>
    <t>II. Gazdálkodói jogkörrel felruházott költségvetési szerv</t>
  </si>
  <si>
    <t>Kötelező feladat*,**</t>
  </si>
  <si>
    <t xml:space="preserve"> - önkormányzatok igazg.f.</t>
  </si>
  <si>
    <t>II. Önkormányzat költségvetési szervei</t>
  </si>
  <si>
    <t xml:space="preserve"> - óvodai nevelés</t>
  </si>
  <si>
    <t>- óvoda működtetés</t>
  </si>
  <si>
    <t xml:space="preserve"> - folyóirat</t>
  </si>
  <si>
    <t xml:space="preserve"> - könyvtári áll.gyarapítás</t>
  </si>
  <si>
    <t xml:space="preserve"> - Bölcsődei ellátás</t>
  </si>
  <si>
    <t>* Versegi Hivatal</t>
  </si>
  <si>
    <t>** A Közös Önkormányzati Hivatal működési költségeinek becsült …… %-a államigazgatási feladatellátást biztosít</t>
  </si>
  <si>
    <t>Főkönyvi szám</t>
  </si>
  <si>
    <t>054231</t>
  </si>
  <si>
    <t>Óvodáztatási támogatás Gyvt. 20/C</t>
  </si>
  <si>
    <t>Helyi megállapítású  rendkívüli gyermekvédelmi támogatás Gyvt.21</t>
  </si>
  <si>
    <t>054411</t>
  </si>
  <si>
    <t>054841</t>
  </si>
  <si>
    <t>054861</t>
  </si>
  <si>
    <t>054881</t>
  </si>
  <si>
    <t>054891</t>
  </si>
  <si>
    <t>ÖSSZESEN</t>
  </si>
  <si>
    <t>10 melléklet</t>
  </si>
  <si>
    <t>Január</t>
  </si>
  <si>
    <t>Február</t>
  </si>
  <si>
    <t xml:space="preserve">Március </t>
  </si>
  <si>
    <t>Április</t>
  </si>
  <si>
    <t>Május</t>
  </si>
  <si>
    <t>Június</t>
  </si>
  <si>
    <t>Július</t>
  </si>
  <si>
    <t>Augusztus</t>
  </si>
  <si>
    <t>Szeptember</t>
  </si>
  <si>
    <t>Október</t>
  </si>
  <si>
    <t xml:space="preserve">November </t>
  </si>
  <si>
    <t>December</t>
  </si>
  <si>
    <t>Összesen</t>
  </si>
  <si>
    <t>Bevétel</t>
  </si>
  <si>
    <t>Hitel felvétel</t>
  </si>
  <si>
    <t>Bevételek össz.</t>
  </si>
  <si>
    <t>Kiadás</t>
  </si>
  <si>
    <t>Kiadások össz.</t>
  </si>
  <si>
    <t>Bev-kiad.egyenl.</t>
  </si>
  <si>
    <t>Egyenleg halmozott</t>
  </si>
  <si>
    <t>Rendelet 8 számú melléklet</t>
  </si>
  <si>
    <t>Rsz</t>
  </si>
  <si>
    <t>Önkor.műk.támog.</t>
  </si>
  <si>
    <t>Egyéb működési tám ÁH belülről</t>
  </si>
  <si>
    <t>Termékek és szolg.adói</t>
  </si>
  <si>
    <t>Áfa bevétel</t>
  </si>
  <si>
    <t>Maradvány igénybevét</t>
  </si>
  <si>
    <t>Intézményfin. Bevétele a költségvetési szervnél</t>
  </si>
  <si>
    <t>1107-</t>
  </si>
  <si>
    <t>122-.</t>
  </si>
  <si>
    <t>Táppénz</t>
  </si>
  <si>
    <t>Kommunikációs szolgáltatások</t>
  </si>
  <si>
    <t>Kiküldetés, reklám és propagandakiadások</t>
  </si>
  <si>
    <t>Egyéb működési célú támogatások ÁH belülre és kivülre</t>
  </si>
  <si>
    <t>Intézményfinanszírozás kiadásai önkormányzatnál</t>
  </si>
  <si>
    <t>KGR évvégi adatok</t>
  </si>
  <si>
    <t>2016. terv</t>
  </si>
  <si>
    <t>2016-től</t>
  </si>
  <si>
    <t>2022-től</t>
  </si>
  <si>
    <t>Szennyviztelep önerő</t>
  </si>
  <si>
    <t>1-3-ig</t>
  </si>
  <si>
    <t xml:space="preserve"> Közvilágítás </t>
  </si>
  <si>
    <t>korszerűsítés</t>
  </si>
  <si>
    <t>2015 évi teljesítés</t>
  </si>
  <si>
    <t>2016 évi terv adatok</t>
  </si>
  <si>
    <t>2016 évi Kartal Nagyközségi Önkormányzat által folyósított ellátások részletezése</t>
  </si>
  <si>
    <t xml:space="preserve"> - bölcsődei étkeztetés</t>
  </si>
  <si>
    <t>Kötelezőt feladat</t>
  </si>
  <si>
    <t xml:space="preserve">- rendezvények </t>
  </si>
  <si>
    <t>- önkormányzati vagyon gazd</t>
  </si>
  <si>
    <t>- hulladékkezelés</t>
  </si>
  <si>
    <t>- szociális étkezés</t>
  </si>
  <si>
    <t>- bölcsődei étkezés</t>
  </si>
  <si>
    <t>2016. évi bevételek címenként és kiemelt előirányzatonként</t>
  </si>
  <si>
    <t>- sportcsarnok</t>
  </si>
  <si>
    <t xml:space="preserve">- vendégétkezés </t>
  </si>
  <si>
    <t>2016. évi bevételek és kiadások mérlegszerű bemutatása (Ft-ban)</t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</si>
  <si>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kistraktor vásárlás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</si>
  <si>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Gépkocsi vásárlás (Toyota helyett)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</si>
  <si>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2 db játszótér szabadidő park kialakítása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</si>
  <si>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utak asztaltozása 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</si>
  <si>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Iskola alsó tagozat tárgyi eszköz beszerzés, 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</si>
  <si>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Iskola felső tagozat tárgyi eszköz beszerzés, 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</si>
  <si>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Iskola konyha tárgyi eszköz beszerzés, 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</si>
  <si>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>közvilágítás bővítése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</si>
  <si>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szennyvíz beruházás önereje </t>
    </r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</si>
  <si>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>védőnői szolgálat tárgyi eszköz beszerzés</t>
    </r>
  </si>
  <si>
    <t>I/3</t>
  </si>
  <si>
    <t>• óvoda konyha tárgyi eszköz beszerzés</t>
  </si>
  <si>
    <t>• óvodai nevelés tárgyi eszköz beszerzés</t>
  </si>
  <si>
    <t>Az önkormányzat 2016. évi bevétel-kiadás felhasználási ütemterve Rendelet 9 §</t>
  </si>
  <si>
    <r>
      <t>·</t>
    </r>
    <r>
      <rPr>
        <sz val="7"/>
        <rFont val="Times New Roman"/>
        <family val="1"/>
      </rPr>
      <t>         </t>
    </r>
    <r>
      <rPr>
        <sz val="12"/>
        <rFont val="Times New Roman"/>
        <family val="1"/>
      </rPr>
      <t>hangosító vásárlás</t>
    </r>
  </si>
  <si>
    <t xml:space="preserve"> berendezés vásárlás </t>
  </si>
  <si>
    <t>KARTAL NAGYKÖZSÉGI ÖNKORMÁNYZAT 2016 ÉVI KÖZVETETT TÁMOGATÁSAINAK TERVEZETE</t>
  </si>
  <si>
    <r>
      <t>·</t>
    </r>
    <r>
      <rPr>
        <sz val="7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szennyvíz beruházás igény szerint (bevételi oldal szennyvíztisztitó telep bérleti díja)</t>
    </r>
  </si>
  <si>
    <t>Egyéb működési bevételek</t>
  </si>
  <si>
    <t>2016. évi felhalmozási kiadások címenként és feladatonként</t>
  </si>
  <si>
    <t>2016. évi kiadások és létszámadatok címenként és kiemelt előirányzatonként</t>
  </si>
  <si>
    <t>Egyéb működési bev</t>
  </si>
  <si>
    <t>Elvonások befizetések</t>
  </si>
  <si>
    <t>2016-2024</t>
  </si>
  <si>
    <t>054291</t>
  </si>
  <si>
    <t>054241</t>
  </si>
  <si>
    <t>Természetben nyújtott gyermekvédelmi támogatás Gyvt.20/C/4</t>
  </si>
  <si>
    <t>Helyi megállapítású ápolási díj (SZoc.tv.43§/B)</t>
  </si>
  <si>
    <t>054421</t>
  </si>
  <si>
    <t>Helyi megállapítású közgyógyellátás (Szoc.tv.50§ 3-as bek)</t>
  </si>
  <si>
    <t>054511</t>
  </si>
  <si>
    <t>Foglalkoztatást helyettesítő támogatás [Szoctv. 35. § (1) bek.]</t>
  </si>
  <si>
    <t>05461</t>
  </si>
  <si>
    <t>054641</t>
  </si>
  <si>
    <t xml:space="preserve">Lakásfenntartási támogatás [Szoctv. 38. § (1) bek. a) és b) pontok] </t>
  </si>
  <si>
    <t>054652</t>
  </si>
  <si>
    <t>Természetben nyújtott lakásfenntartási támogatás [Szoctv. 47.§ (1) bek. b) pont]</t>
  </si>
  <si>
    <t>054832</t>
  </si>
  <si>
    <t>Egyéb, az Önkormányzat rendeletében megállapított juttatás</t>
  </si>
  <si>
    <t>Rendszeres szociális segély [Szoctv. 37. § (1) bek. a) - d) pontja]</t>
  </si>
  <si>
    <t>054851</t>
  </si>
  <si>
    <t>Önkormányzati segély [Szoctv. 45.§]</t>
  </si>
  <si>
    <t>Temetési segély [Szoctv. 46. 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</si>
  <si>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</si>
  <si>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</si>
  <si>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2015 módosított előirányzat</t>
  </si>
  <si>
    <t>2015eredeti előirányzat</t>
  </si>
  <si>
    <t>adatok Ft-ban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</si>
</sst>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&quot;Ft&quot;"/>
    <numFmt numFmtId="178" formatCode="#,##0\ _F_t"/>
    <numFmt numFmtId="179" formatCode="#,##0.0_ ;\-#,##0.0\ "/>
    <numFmt numFmtId="180" formatCode="0.000"/>
    <numFmt numFmtId="181" formatCode="#,##0.000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14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/>
      <right style="thin"/>
      <top>
        <color indexed="63"/>
      </top>
      <bottom style="slantDashDot"/>
    </border>
    <border>
      <left style="thin"/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3" xfId="4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14" xfId="0" applyNumberFormat="1" applyBorder="1" applyAlignment="1">
      <alignment vertical="center"/>
    </xf>
    <xf numFmtId="3" fontId="1" fillId="0" borderId="15" xfId="4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177" fontId="7" fillId="0" borderId="10" xfId="0" applyNumberFormat="1" applyFont="1" applyBorder="1" applyAlignment="1">
      <alignment horizontal="right"/>
    </xf>
    <xf numFmtId="177" fontId="7" fillId="0" borderId="16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4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177" fontId="10" fillId="0" borderId="0" xfId="0" applyNumberFormat="1" applyFont="1" applyBorder="1" applyAlignment="1">
      <alignment/>
    </xf>
    <xf numFmtId="177" fontId="0" fillId="0" borderId="0" xfId="0" applyNumberFormat="1" applyAlignment="1">
      <alignment horizontal="right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7" fontId="7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/>
    </xf>
    <xf numFmtId="177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177" fontId="7" fillId="0" borderId="19" xfId="0" applyNumberFormat="1" applyFont="1" applyBorder="1" applyAlignment="1">
      <alignment/>
    </xf>
    <xf numFmtId="177" fontId="9" fillId="0" borderId="23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31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3" fontId="1" fillId="0" borderId="34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3" fontId="8" fillId="0" borderId="42" xfId="40" applyNumberFormat="1" applyFont="1" applyBorder="1" applyAlignment="1">
      <alignment horizontal="center" vertical="center"/>
    </xf>
    <xf numFmtId="3" fontId="12" fillId="0" borderId="43" xfId="40" applyNumberFormat="1" applyFont="1" applyBorder="1" applyAlignment="1">
      <alignment horizontal="center" vertical="center"/>
    </xf>
    <xf numFmtId="179" fontId="8" fillId="0" borderId="42" xfId="4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18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3" fillId="0" borderId="33" xfId="0" applyNumberFormat="1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5" fillId="0" borderId="49" xfId="0" applyFont="1" applyBorder="1" applyAlignment="1">
      <alignment horizontal="left"/>
    </xf>
    <xf numFmtId="49" fontId="15" fillId="0" borderId="50" xfId="0" applyNumberFormat="1" applyFont="1" applyBorder="1" applyAlignment="1">
      <alignment horizontal="left"/>
    </xf>
    <xf numFmtId="0" fontId="13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left"/>
    </xf>
    <xf numFmtId="49" fontId="14" fillId="0" borderId="51" xfId="0" applyNumberFormat="1" applyFont="1" applyBorder="1" applyAlignment="1">
      <alignment horizontal="left"/>
    </xf>
    <xf numFmtId="0" fontId="13" fillId="0" borderId="51" xfId="0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0" fontId="17" fillId="0" borderId="14" xfId="0" applyFont="1" applyBorder="1" applyAlignment="1">
      <alignment horizontal="left"/>
    </xf>
    <xf numFmtId="49" fontId="17" fillId="0" borderId="46" xfId="0" applyNumberFormat="1" applyFont="1" applyBorder="1" applyAlignment="1">
      <alignment horizontal="left"/>
    </xf>
    <xf numFmtId="0" fontId="17" fillId="0" borderId="46" xfId="0" applyFont="1" applyBorder="1" applyAlignment="1">
      <alignment/>
    </xf>
    <xf numFmtId="0" fontId="16" fillId="0" borderId="14" xfId="0" applyFont="1" applyBorder="1" applyAlignment="1">
      <alignment horizontal="left"/>
    </xf>
    <xf numFmtId="49" fontId="16" fillId="0" borderId="46" xfId="0" applyNumberFormat="1" applyFont="1" applyBorder="1" applyAlignment="1">
      <alignment horizontal="left"/>
    </xf>
    <xf numFmtId="0" fontId="16" fillId="0" borderId="46" xfId="0" applyFont="1" applyBorder="1" applyAlignment="1">
      <alignment/>
    </xf>
    <xf numFmtId="0" fontId="14" fillId="0" borderId="14" xfId="0" applyFont="1" applyBorder="1" applyAlignment="1">
      <alignment horizontal="left"/>
    </xf>
    <xf numFmtId="49" fontId="14" fillId="0" borderId="46" xfId="0" applyNumberFormat="1" applyFont="1" applyBorder="1" applyAlignment="1">
      <alignment horizontal="left"/>
    </xf>
    <xf numFmtId="0" fontId="14" fillId="0" borderId="46" xfId="0" applyFont="1" applyBorder="1" applyAlignment="1">
      <alignment shrinkToFit="1"/>
    </xf>
    <xf numFmtId="0" fontId="17" fillId="0" borderId="19" xfId="0" applyFont="1" applyBorder="1" applyAlignment="1">
      <alignment horizontal="left"/>
    </xf>
    <xf numFmtId="49" fontId="17" fillId="0" borderId="52" xfId="0" applyNumberFormat="1" applyFont="1" applyBorder="1" applyAlignment="1">
      <alignment horizontal="left"/>
    </xf>
    <xf numFmtId="0" fontId="17" fillId="0" borderId="52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6" fillId="0" borderId="19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9" xfId="0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/>
    </xf>
    <xf numFmtId="0" fontId="18" fillId="0" borderId="14" xfId="0" applyFont="1" applyBorder="1" applyAlignment="1">
      <alignment horizontal="left"/>
    </xf>
    <xf numFmtId="49" fontId="18" fillId="0" borderId="46" xfId="0" applyNumberFormat="1" applyFont="1" applyBorder="1" applyAlignment="1">
      <alignment horizontal="left"/>
    </xf>
    <xf numFmtId="49" fontId="18" fillId="0" borderId="46" xfId="0" applyNumberFormat="1" applyFont="1" applyBorder="1" applyAlignment="1">
      <alignment/>
    </xf>
    <xf numFmtId="0" fontId="15" fillId="0" borderId="54" xfId="0" applyFont="1" applyBorder="1" applyAlignment="1">
      <alignment horizontal="left"/>
    </xf>
    <xf numFmtId="49" fontId="15" fillId="0" borderId="54" xfId="0" applyNumberFormat="1" applyFont="1" applyBorder="1" applyAlignment="1">
      <alignment horizontal="left"/>
    </xf>
    <xf numFmtId="0" fontId="13" fillId="0" borderId="55" xfId="0" applyFont="1" applyBorder="1" applyAlignment="1">
      <alignment horizontal="center"/>
    </xf>
    <xf numFmtId="3" fontId="13" fillId="0" borderId="10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13" fillId="0" borderId="14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 horizontal="left"/>
    </xf>
    <xf numFmtId="49" fontId="19" fillId="0" borderId="18" xfId="0" applyNumberFormat="1" applyFont="1" applyBorder="1" applyAlignment="1">
      <alignment horizontal="left"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left"/>
    </xf>
    <xf numFmtId="3" fontId="21" fillId="0" borderId="46" xfId="0" applyNumberFormat="1" applyFont="1" applyBorder="1" applyAlignment="1">
      <alignment horizontal="left"/>
    </xf>
    <xf numFmtId="49" fontId="19" fillId="0" borderId="56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3" fontId="21" fillId="0" borderId="14" xfId="0" applyNumberFormat="1" applyFont="1" applyBorder="1" applyAlignment="1">
      <alignment horizontal="left"/>
    </xf>
    <xf numFmtId="49" fontId="19" fillId="0" borderId="57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21" fillId="0" borderId="13" xfId="0" applyNumberFormat="1" applyFont="1" applyBorder="1" applyAlignment="1">
      <alignment horizontal="left"/>
    </xf>
    <xf numFmtId="49" fontId="14" fillId="0" borderId="58" xfId="0" applyNumberFormat="1" applyFont="1" applyBorder="1" applyAlignment="1">
      <alignment horizontal="left"/>
    </xf>
    <xf numFmtId="0" fontId="14" fillId="0" borderId="58" xfId="0" applyFont="1" applyBorder="1" applyAlignment="1">
      <alignment/>
    </xf>
    <xf numFmtId="3" fontId="14" fillId="0" borderId="39" xfId="0" applyNumberFormat="1" applyFont="1" applyFill="1" applyBorder="1" applyAlignment="1">
      <alignment/>
    </xf>
    <xf numFmtId="49" fontId="14" fillId="0" borderId="14" xfId="0" applyNumberFormat="1" applyFont="1" applyBorder="1" applyAlignment="1">
      <alignment horizontal="left"/>
    </xf>
    <xf numFmtId="0" fontId="14" fillId="0" borderId="14" xfId="0" applyFont="1" applyBorder="1" applyAlignment="1">
      <alignment/>
    </xf>
    <xf numFmtId="49" fontId="19" fillId="0" borderId="14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3" fontId="13" fillId="0" borderId="14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0" fontId="13" fillId="0" borderId="19" xfId="0" applyFont="1" applyBorder="1" applyAlignment="1">
      <alignment/>
    </xf>
    <xf numFmtId="3" fontId="13" fillId="0" borderId="19" xfId="0" applyNumberFormat="1" applyFont="1" applyBorder="1" applyAlignment="1">
      <alignment/>
    </xf>
    <xf numFmtId="0" fontId="13" fillId="0" borderId="53" xfId="0" applyFont="1" applyBorder="1" applyAlignment="1">
      <alignment horizontal="left"/>
    </xf>
    <xf numFmtId="3" fontId="13" fillId="0" borderId="53" xfId="0" applyNumberFormat="1" applyFont="1" applyBorder="1" applyAlignment="1">
      <alignment/>
    </xf>
    <xf numFmtId="49" fontId="13" fillId="0" borderId="53" xfId="0" applyNumberFormat="1" applyFont="1" applyBorder="1" applyAlignment="1">
      <alignment horizontal="left"/>
    </xf>
    <xf numFmtId="0" fontId="13" fillId="0" borderId="53" xfId="0" applyFont="1" applyFill="1" applyBorder="1" applyAlignment="1">
      <alignment/>
    </xf>
    <xf numFmtId="3" fontId="20" fillId="0" borderId="59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textRotation="90" wrapText="1"/>
    </xf>
    <xf numFmtId="3" fontId="23" fillId="0" borderId="14" xfId="0" applyNumberFormat="1" applyFont="1" applyBorder="1" applyAlignment="1">
      <alignment horizontal="center" vertical="center" textRotation="90" wrapText="1"/>
    </xf>
    <xf numFmtId="3" fontId="23" fillId="0" borderId="46" xfId="0" applyNumberFormat="1" applyFont="1" applyBorder="1" applyAlignment="1">
      <alignment horizontal="center" vertical="center" textRotation="90" wrapText="1"/>
    </xf>
    <xf numFmtId="3" fontId="23" fillId="0" borderId="18" xfId="0" applyNumberFormat="1" applyFont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 wrapText="1"/>
    </xf>
    <xf numFmtId="3" fontId="1" fillId="33" borderId="52" xfId="0" applyNumberFormat="1" applyFont="1" applyFill="1" applyBorder="1" applyAlignment="1">
      <alignment horizontal="right" wrapText="1"/>
    </xf>
    <xf numFmtId="3" fontId="1" fillId="33" borderId="60" xfId="0" applyNumberFormat="1" applyFont="1" applyFill="1" applyBorder="1" applyAlignment="1">
      <alignment horizontal="right" wrapText="1"/>
    </xf>
    <xf numFmtId="0" fontId="1" fillId="34" borderId="61" xfId="0" applyFont="1" applyFill="1" applyBorder="1" applyAlignment="1">
      <alignment/>
    </xf>
    <xf numFmtId="3" fontId="1" fillId="34" borderId="61" xfId="0" applyNumberFormat="1" applyFont="1" applyFill="1" applyBorder="1" applyAlignment="1">
      <alignment horizontal="right" wrapText="1"/>
    </xf>
    <xf numFmtId="3" fontId="1" fillId="34" borderId="62" xfId="0" applyNumberFormat="1" applyFont="1" applyFill="1" applyBorder="1" applyAlignment="1">
      <alignment horizontal="right" wrapText="1"/>
    </xf>
    <xf numFmtId="3" fontId="1" fillId="34" borderId="63" xfId="0" applyNumberFormat="1" applyFont="1" applyFill="1" applyBorder="1" applyAlignment="1">
      <alignment horizontal="right" wrapText="1"/>
    </xf>
    <xf numFmtId="0" fontId="1" fillId="34" borderId="49" xfId="0" applyFont="1" applyFill="1" applyBorder="1" applyAlignment="1">
      <alignment/>
    </xf>
    <xf numFmtId="3" fontId="1" fillId="34" borderId="49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49" fontId="0" fillId="0" borderId="14" xfId="0" applyNumberFormat="1" applyFill="1" applyBorder="1" applyAlignment="1">
      <alignment/>
    </xf>
    <xf numFmtId="0" fontId="24" fillId="0" borderId="14" xfId="0" applyFont="1" applyFill="1" applyBorder="1" applyAlignment="1">
      <alignment/>
    </xf>
    <xf numFmtId="3" fontId="24" fillId="0" borderId="14" xfId="0" applyNumberFormat="1" applyFont="1" applyBorder="1" applyAlignment="1">
      <alignment horizontal="right"/>
    </xf>
    <xf numFmtId="3" fontId="24" fillId="0" borderId="46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/>
    </xf>
    <xf numFmtId="3" fontId="24" fillId="0" borderId="46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4" fillId="0" borderId="14" xfId="0" applyNumberFormat="1" applyFont="1" applyFill="1" applyBorder="1" applyAlignment="1">
      <alignment horizontal="right"/>
    </xf>
    <xf numFmtId="3" fontId="24" fillId="0" borderId="46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0" fontId="1" fillId="34" borderId="15" xfId="0" applyFont="1" applyFill="1" applyBorder="1" applyAlignment="1">
      <alignment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2" fillId="35" borderId="53" xfId="0" applyFont="1" applyFill="1" applyBorder="1" applyAlignment="1">
      <alignment/>
    </xf>
    <xf numFmtId="3" fontId="12" fillId="35" borderId="53" xfId="0" applyNumberFormat="1" applyFont="1" applyFill="1" applyBorder="1" applyAlignment="1">
      <alignment horizontal="right"/>
    </xf>
    <xf numFmtId="3" fontId="1" fillId="34" borderId="61" xfId="0" applyNumberFormat="1" applyFont="1" applyFill="1" applyBorder="1" applyAlignment="1">
      <alignment horizontal="right"/>
    </xf>
    <xf numFmtId="3" fontId="1" fillId="34" borderId="15" xfId="0" applyNumberFormat="1" applyFont="1" applyFill="1" applyBorder="1" applyAlignment="1">
      <alignment horizontal="right"/>
    </xf>
    <xf numFmtId="0" fontId="1" fillId="0" borderId="64" xfId="0" applyFont="1" applyBorder="1" applyAlignment="1">
      <alignment horizontal="center" vertical="center"/>
    </xf>
    <xf numFmtId="0" fontId="1" fillId="33" borderId="65" xfId="0" applyFont="1" applyFill="1" applyBorder="1" applyAlignment="1">
      <alignment/>
    </xf>
    <xf numFmtId="0" fontId="1" fillId="0" borderId="65" xfId="0" applyFont="1" applyBorder="1" applyAlignment="1">
      <alignment/>
    </xf>
    <xf numFmtId="0" fontId="24" fillId="0" borderId="66" xfId="0" applyFont="1" applyBorder="1" applyAlignment="1">
      <alignment/>
    </xf>
    <xf numFmtId="49" fontId="25" fillId="0" borderId="67" xfId="0" applyNumberFormat="1" applyFont="1" applyBorder="1" applyAlignment="1">
      <alignment/>
    </xf>
    <xf numFmtId="49" fontId="25" fillId="0" borderId="64" xfId="0" applyNumberFormat="1" applyFont="1" applyBorder="1" applyAlignment="1">
      <alignment/>
    </xf>
    <xf numFmtId="0" fontId="25" fillId="0" borderId="68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65" xfId="0" applyFont="1" applyBorder="1" applyAlignment="1">
      <alignment/>
    </xf>
    <xf numFmtId="0" fontId="0" fillId="0" borderId="68" xfId="0" applyFont="1" applyBorder="1" applyAlignment="1">
      <alignment/>
    </xf>
    <xf numFmtId="0" fontId="24" fillId="0" borderId="69" xfId="0" applyFont="1" applyBorder="1" applyAlignment="1">
      <alignment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70" xfId="0" applyBorder="1" applyAlignment="1">
      <alignment/>
    </xf>
    <xf numFmtId="49" fontId="0" fillId="0" borderId="68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1" fillId="36" borderId="67" xfId="0" applyFont="1" applyFill="1" applyBorder="1" applyAlignment="1">
      <alignment/>
    </xf>
    <xf numFmtId="0" fontId="1" fillId="36" borderId="68" xfId="0" applyFont="1" applyFill="1" applyBorder="1" applyAlignment="1">
      <alignment/>
    </xf>
    <xf numFmtId="0" fontId="0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24" fillId="0" borderId="71" xfId="0" applyFont="1" applyBorder="1" applyAlignment="1">
      <alignment/>
    </xf>
    <xf numFmtId="0" fontId="12" fillId="35" borderId="67" xfId="0" applyFont="1" applyFill="1" applyBorder="1" applyAlignment="1">
      <alignment/>
    </xf>
    <xf numFmtId="0" fontId="1" fillId="36" borderId="64" xfId="0" applyFont="1" applyFill="1" applyBorder="1" applyAlignment="1">
      <alignment/>
    </xf>
    <xf numFmtId="0" fontId="0" fillId="0" borderId="14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8" fillId="0" borderId="73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left"/>
    </xf>
    <xf numFmtId="0" fontId="29" fillId="0" borderId="73" xfId="0" applyFont="1" applyFill="1" applyBorder="1" applyAlignment="1">
      <alignment/>
    </xf>
    <xf numFmtId="3" fontId="28" fillId="0" borderId="73" xfId="0" applyNumberFormat="1" applyFont="1" applyFill="1" applyBorder="1" applyAlignment="1">
      <alignment horizontal="right"/>
    </xf>
    <xf numFmtId="3" fontId="28" fillId="0" borderId="73" xfId="0" applyNumberFormat="1" applyFont="1" applyFill="1" applyBorder="1" applyAlignment="1">
      <alignment/>
    </xf>
    <xf numFmtId="3" fontId="29" fillId="37" borderId="73" xfId="0" applyNumberFormat="1" applyFont="1" applyFill="1" applyBorder="1" applyAlignment="1">
      <alignment horizontal="right"/>
    </xf>
    <xf numFmtId="3" fontId="29" fillId="37" borderId="73" xfId="0" applyNumberFormat="1" applyFont="1" applyFill="1" applyBorder="1" applyAlignment="1">
      <alignment/>
    </xf>
    <xf numFmtId="3" fontId="29" fillId="38" borderId="74" xfId="0" applyNumberFormat="1" applyFont="1" applyFill="1" applyBorder="1" applyAlignment="1">
      <alignment/>
    </xf>
    <xf numFmtId="0" fontId="29" fillId="0" borderId="75" xfId="0" applyFont="1" applyFill="1" applyBorder="1" applyAlignment="1">
      <alignment/>
    </xf>
    <xf numFmtId="0" fontId="28" fillId="0" borderId="76" xfId="0" applyFont="1" applyFill="1" applyBorder="1" applyAlignment="1">
      <alignment/>
    </xf>
    <xf numFmtId="0" fontId="29" fillId="37" borderId="76" xfId="0" applyFont="1" applyFill="1" applyBorder="1" applyAlignment="1">
      <alignment/>
    </xf>
    <xf numFmtId="0" fontId="28" fillId="0" borderId="77" xfId="0" applyFont="1" applyFill="1" applyBorder="1" applyAlignment="1">
      <alignment/>
    </xf>
    <xf numFmtId="0" fontId="29" fillId="0" borderId="77" xfId="0" applyFont="1" applyFill="1" applyBorder="1" applyAlignment="1">
      <alignment/>
    </xf>
    <xf numFmtId="0" fontId="29" fillId="38" borderId="76" xfId="0" applyFont="1" applyFill="1" applyBorder="1" applyAlignment="1">
      <alignment/>
    </xf>
    <xf numFmtId="0" fontId="28" fillId="0" borderId="78" xfId="0" applyFont="1" applyFill="1" applyBorder="1" applyAlignment="1">
      <alignment/>
    </xf>
    <xf numFmtId="3" fontId="24" fillId="0" borderId="79" xfId="0" applyNumberFormat="1" applyFont="1" applyFill="1" applyBorder="1" applyAlignment="1">
      <alignment horizontal="right"/>
    </xf>
    <xf numFmtId="0" fontId="24" fillId="0" borderId="67" xfId="0" applyFont="1" applyBorder="1" applyAlignment="1">
      <alignment/>
    </xf>
    <xf numFmtId="180" fontId="31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/>
    </xf>
    <xf numFmtId="3" fontId="32" fillId="0" borderId="80" xfId="0" applyNumberFormat="1" applyFont="1" applyBorder="1" applyAlignment="1">
      <alignment horizontal="right"/>
    </xf>
    <xf numFmtId="3" fontId="32" fillId="0" borderId="81" xfId="0" applyNumberFormat="1" applyFont="1" applyBorder="1" applyAlignment="1">
      <alignment horizontal="center" vertical="center" textRotation="90" wrapText="1"/>
    </xf>
    <xf numFmtId="3" fontId="32" fillId="0" borderId="82" xfId="0" applyNumberFormat="1" applyFont="1" applyBorder="1" applyAlignment="1">
      <alignment horizontal="center" vertical="center" textRotation="90" wrapText="1"/>
    </xf>
    <xf numFmtId="3" fontId="32" fillId="0" borderId="64" xfId="0" applyNumberFormat="1" applyFont="1" applyBorder="1" applyAlignment="1">
      <alignment horizontal="center" vertical="center" textRotation="90" wrapText="1"/>
    </xf>
    <xf numFmtId="180" fontId="32" fillId="0" borderId="64" xfId="0" applyNumberFormat="1" applyFont="1" applyBorder="1" applyAlignment="1">
      <alignment horizontal="center" vertical="center" textRotation="90" wrapText="1"/>
    </xf>
    <xf numFmtId="3" fontId="32" fillId="0" borderId="83" xfId="0" applyNumberFormat="1" applyFont="1" applyBorder="1" applyAlignment="1">
      <alignment horizontal="right"/>
    </xf>
    <xf numFmtId="3" fontId="33" fillId="0" borderId="84" xfId="0" applyNumberFormat="1" applyFont="1" applyBorder="1" applyAlignment="1">
      <alignment horizontal="right"/>
    </xf>
    <xf numFmtId="180" fontId="33" fillId="0" borderId="85" xfId="0" applyNumberFormat="1" applyFont="1" applyBorder="1" applyAlignment="1">
      <alignment horizontal="right"/>
    </xf>
    <xf numFmtId="3" fontId="34" fillId="0" borderId="79" xfId="0" applyNumberFormat="1" applyFont="1" applyBorder="1" applyAlignment="1">
      <alignment horizontal="right"/>
    </xf>
    <xf numFmtId="180" fontId="34" fillId="0" borderId="68" xfId="0" applyNumberFormat="1" applyFont="1" applyBorder="1" applyAlignment="1">
      <alignment horizontal="right"/>
    </xf>
    <xf numFmtId="3" fontId="31" fillId="0" borderId="81" xfId="0" applyNumberFormat="1" applyFont="1" applyBorder="1" applyAlignment="1">
      <alignment horizontal="right"/>
    </xf>
    <xf numFmtId="3" fontId="31" fillId="0" borderId="64" xfId="0" applyNumberFormat="1" applyFont="1" applyBorder="1" applyAlignment="1">
      <alignment horizontal="right"/>
    </xf>
    <xf numFmtId="180" fontId="31" fillId="0" borderId="64" xfId="0" applyNumberFormat="1" applyFont="1" applyBorder="1" applyAlignment="1">
      <alignment horizontal="right"/>
    </xf>
    <xf numFmtId="3" fontId="32" fillId="0" borderId="82" xfId="0" applyNumberFormat="1" applyFont="1" applyBorder="1" applyAlignment="1">
      <alignment horizontal="right"/>
    </xf>
    <xf numFmtId="3" fontId="31" fillId="0" borderId="82" xfId="0" applyNumberFormat="1" applyFont="1" applyBorder="1" applyAlignment="1">
      <alignment horizontal="right"/>
    </xf>
    <xf numFmtId="3" fontId="33" fillId="0" borderId="82" xfId="0" applyNumberFormat="1" applyFont="1" applyBorder="1" applyAlignment="1">
      <alignment horizontal="right"/>
    </xf>
    <xf numFmtId="180" fontId="33" fillId="0" borderId="64" xfId="0" applyNumberFormat="1" applyFont="1" applyBorder="1" applyAlignment="1">
      <alignment horizontal="right"/>
    </xf>
    <xf numFmtId="180" fontId="31" fillId="0" borderId="64" xfId="0" applyNumberFormat="1" applyFont="1" applyBorder="1" applyAlignment="1">
      <alignment/>
    </xf>
    <xf numFmtId="3" fontId="33" fillId="0" borderId="81" xfId="0" applyNumberFormat="1" applyFont="1" applyBorder="1" applyAlignment="1">
      <alignment horizontal="right"/>
    </xf>
    <xf numFmtId="3" fontId="31" fillId="0" borderId="82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3" fillId="0" borderId="86" xfId="0" applyNumberFormat="1" applyFont="1" applyBorder="1" applyAlignment="1">
      <alignment horizontal="right"/>
    </xf>
    <xf numFmtId="3" fontId="31" fillId="0" borderId="68" xfId="0" applyNumberFormat="1" applyFont="1" applyBorder="1" applyAlignment="1">
      <alignment/>
    </xf>
    <xf numFmtId="180" fontId="31" fillId="0" borderId="68" xfId="0" applyNumberFormat="1" applyFont="1" applyBorder="1" applyAlignment="1">
      <alignment/>
    </xf>
    <xf numFmtId="3" fontId="31" fillId="0" borderId="81" xfId="0" applyNumberFormat="1" applyFont="1" applyBorder="1" applyAlignment="1">
      <alignment/>
    </xf>
    <xf numFmtId="3" fontId="31" fillId="0" borderId="87" xfId="0" applyNumberFormat="1" applyFont="1" applyBorder="1" applyAlignment="1">
      <alignment/>
    </xf>
    <xf numFmtId="3" fontId="31" fillId="0" borderId="87" xfId="0" applyNumberFormat="1" applyFont="1" applyBorder="1" applyAlignment="1">
      <alignment horizontal="right"/>
    </xf>
    <xf numFmtId="3" fontId="32" fillId="0" borderId="79" xfId="0" applyNumberFormat="1" applyFont="1" applyBorder="1" applyAlignment="1">
      <alignment horizontal="right"/>
    </xf>
    <xf numFmtId="3" fontId="31" fillId="0" borderId="79" xfId="0" applyNumberFormat="1" applyFont="1" applyBorder="1" applyAlignment="1">
      <alignment/>
    </xf>
    <xf numFmtId="3" fontId="31" fillId="0" borderId="70" xfId="0" applyNumberFormat="1" applyFont="1" applyBorder="1" applyAlignment="1">
      <alignment/>
    </xf>
    <xf numFmtId="180" fontId="31" fillId="0" borderId="70" xfId="0" applyNumberFormat="1" applyFont="1" applyBorder="1" applyAlignment="1">
      <alignment/>
    </xf>
    <xf numFmtId="3" fontId="33" fillId="0" borderId="14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/>
    </xf>
    <xf numFmtId="180" fontId="31" fillId="0" borderId="14" xfId="0" applyNumberFormat="1" applyFont="1" applyBorder="1" applyAlignment="1">
      <alignment/>
    </xf>
    <xf numFmtId="3" fontId="32" fillId="36" borderId="83" xfId="0" applyNumberFormat="1" applyFont="1" applyFill="1" applyBorder="1" applyAlignment="1">
      <alignment horizontal="right" wrapText="1"/>
    </xf>
    <xf numFmtId="3" fontId="33" fillId="0" borderId="82" xfId="0" applyNumberFormat="1" applyFont="1" applyBorder="1" applyAlignment="1">
      <alignment/>
    </xf>
    <xf numFmtId="3" fontId="33" fillId="0" borderId="85" xfId="0" applyNumberFormat="1" applyFont="1" applyBorder="1" applyAlignment="1">
      <alignment/>
    </xf>
    <xf numFmtId="3" fontId="33" fillId="0" borderId="83" xfId="0" applyNumberFormat="1" applyFont="1" applyBorder="1" applyAlignment="1">
      <alignment horizontal="right"/>
    </xf>
    <xf numFmtId="180" fontId="32" fillId="0" borderId="85" xfId="0" applyNumberFormat="1" applyFont="1" applyBorder="1" applyAlignment="1">
      <alignment horizontal="right"/>
    </xf>
    <xf numFmtId="3" fontId="33" fillId="0" borderId="64" xfId="0" applyNumberFormat="1" applyFont="1" applyBorder="1" applyAlignment="1">
      <alignment horizontal="center"/>
    </xf>
    <xf numFmtId="180" fontId="33" fillId="0" borderId="64" xfId="0" applyNumberFormat="1" applyFont="1" applyBorder="1" applyAlignment="1">
      <alignment horizontal="center"/>
    </xf>
    <xf numFmtId="3" fontId="33" fillId="0" borderId="80" xfId="0" applyNumberFormat="1" applyFont="1" applyBorder="1" applyAlignment="1">
      <alignment horizontal="right"/>
    </xf>
    <xf numFmtId="3" fontId="32" fillId="0" borderId="88" xfId="0" applyNumberFormat="1" applyFont="1" applyBorder="1" applyAlignment="1">
      <alignment horizontal="right"/>
    </xf>
    <xf numFmtId="3" fontId="31" fillId="0" borderId="68" xfId="0" applyNumberFormat="1" applyFont="1" applyBorder="1" applyAlignment="1">
      <alignment horizontal="right"/>
    </xf>
    <xf numFmtId="3" fontId="31" fillId="0" borderId="83" xfId="0" applyNumberFormat="1" applyFont="1" applyBorder="1" applyAlignment="1">
      <alignment horizontal="right"/>
    </xf>
    <xf numFmtId="3" fontId="31" fillId="0" borderId="83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180" fontId="31" fillId="0" borderId="65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/>
    </xf>
    <xf numFmtId="180" fontId="31" fillId="0" borderId="14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180" fontId="31" fillId="0" borderId="0" xfId="0" applyNumberFormat="1" applyFont="1" applyAlignment="1">
      <alignment/>
    </xf>
    <xf numFmtId="3" fontId="31" fillId="0" borderId="89" xfId="0" applyNumberFormat="1" applyFont="1" applyBorder="1" applyAlignment="1">
      <alignment horizontal="right"/>
    </xf>
    <xf numFmtId="3" fontId="34" fillId="0" borderId="89" xfId="0" applyNumberFormat="1" applyFont="1" applyBorder="1" applyAlignment="1">
      <alignment horizontal="right"/>
    </xf>
    <xf numFmtId="3" fontId="34" fillId="0" borderId="89" xfId="0" applyNumberFormat="1" applyFont="1" applyBorder="1" applyAlignment="1">
      <alignment/>
    </xf>
    <xf numFmtId="3" fontId="34" fillId="0" borderId="90" xfId="0" applyNumberFormat="1" applyFont="1" applyBorder="1" applyAlignment="1">
      <alignment/>
    </xf>
    <xf numFmtId="180" fontId="34" fillId="0" borderId="90" xfId="0" applyNumberFormat="1" applyFont="1" applyBorder="1" applyAlignment="1">
      <alignment horizontal="right"/>
    </xf>
    <xf numFmtId="3" fontId="32" fillId="0" borderId="91" xfId="0" applyNumberFormat="1" applyFont="1" applyBorder="1" applyAlignment="1">
      <alignment horizontal="right"/>
    </xf>
    <xf numFmtId="3" fontId="32" fillId="0" borderId="90" xfId="0" applyNumberFormat="1" applyFont="1" applyBorder="1" applyAlignment="1">
      <alignment horizontal="right"/>
    </xf>
    <xf numFmtId="3" fontId="32" fillId="0" borderId="92" xfId="0" applyNumberFormat="1" applyFont="1" applyBorder="1" applyAlignment="1">
      <alignment horizontal="right"/>
    </xf>
    <xf numFmtId="3" fontId="32" fillId="0" borderId="93" xfId="0" applyNumberFormat="1" applyFont="1" applyBorder="1" applyAlignment="1">
      <alignment horizontal="right"/>
    </xf>
    <xf numFmtId="3" fontId="31" fillId="0" borderId="80" xfId="0" applyNumberFormat="1" applyFont="1" applyBorder="1" applyAlignment="1">
      <alignment horizontal="right"/>
    </xf>
    <xf numFmtId="3" fontId="34" fillId="0" borderId="82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3" fontId="32" fillId="0" borderId="82" xfId="0" applyNumberFormat="1" applyFont="1" applyBorder="1" applyAlignment="1">
      <alignment/>
    </xf>
    <xf numFmtId="3" fontId="34" fillId="0" borderId="14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3" fontId="31" fillId="0" borderId="94" xfId="0" applyNumberFormat="1" applyFont="1" applyBorder="1" applyAlignment="1">
      <alignment horizontal="right"/>
    </xf>
    <xf numFmtId="3" fontId="32" fillId="0" borderId="0" xfId="0" applyNumberFormat="1" applyFont="1" applyFill="1" applyAlignment="1">
      <alignment/>
    </xf>
    <xf numFmtId="3" fontId="32" fillId="0" borderId="81" xfId="0" applyNumberFormat="1" applyFont="1" applyFill="1" applyBorder="1" applyAlignment="1">
      <alignment horizontal="center" vertical="center" wrapText="1"/>
    </xf>
    <xf numFmtId="3" fontId="32" fillId="0" borderId="83" xfId="0" applyNumberFormat="1" applyFont="1" applyFill="1" applyBorder="1" applyAlignment="1">
      <alignment horizontal="right" wrapText="1"/>
    </xf>
    <xf numFmtId="3" fontId="32" fillId="0" borderId="83" xfId="0" applyNumberFormat="1" applyFont="1" applyFill="1" applyBorder="1" applyAlignment="1">
      <alignment horizontal="right"/>
    </xf>
    <xf numFmtId="3" fontId="32" fillId="0" borderId="82" xfId="0" applyNumberFormat="1" applyFont="1" applyFill="1" applyBorder="1" applyAlignment="1">
      <alignment horizontal="right"/>
    </xf>
    <xf numFmtId="3" fontId="33" fillId="0" borderId="86" xfId="0" applyNumberFormat="1" applyFont="1" applyFill="1" applyBorder="1" applyAlignment="1">
      <alignment horizontal="right"/>
    </xf>
    <xf numFmtId="3" fontId="33" fillId="0" borderId="82" xfId="0" applyNumberFormat="1" applyFont="1" applyFill="1" applyBorder="1" applyAlignment="1">
      <alignment horizontal="right"/>
    </xf>
    <xf numFmtId="3" fontId="33" fillId="0" borderId="83" xfId="0" applyNumberFormat="1" applyFont="1" applyFill="1" applyBorder="1" applyAlignment="1">
      <alignment horizontal="right"/>
    </xf>
    <xf numFmtId="3" fontId="33" fillId="0" borderId="64" xfId="0" applyNumberFormat="1" applyFont="1" applyFill="1" applyBorder="1" applyAlignment="1">
      <alignment horizontal="right"/>
    </xf>
    <xf numFmtId="3" fontId="32" fillId="0" borderId="88" xfId="0" applyNumberFormat="1" applyFont="1" applyFill="1" applyBorder="1" applyAlignment="1">
      <alignment horizontal="right"/>
    </xf>
    <xf numFmtId="3" fontId="33" fillId="0" borderId="68" xfId="0" applyNumberFormat="1" applyFont="1" applyFill="1" applyBorder="1" applyAlignment="1">
      <alignment horizontal="right"/>
    </xf>
    <xf numFmtId="3" fontId="32" fillId="0" borderId="79" xfId="0" applyNumberFormat="1" applyFont="1" applyFill="1" applyBorder="1" applyAlignment="1">
      <alignment horizontal="right"/>
    </xf>
    <xf numFmtId="3" fontId="32" fillId="0" borderId="81" xfId="0" applyNumberFormat="1" applyFont="1" applyFill="1" applyBorder="1" applyAlignment="1">
      <alignment horizontal="right"/>
    </xf>
    <xf numFmtId="3" fontId="31" fillId="0" borderId="14" xfId="0" applyNumberFormat="1" applyFont="1" applyFill="1" applyBorder="1" applyAlignment="1">
      <alignment/>
    </xf>
    <xf numFmtId="0" fontId="1" fillId="39" borderId="65" xfId="0" applyFont="1" applyFill="1" applyBorder="1" applyAlignment="1">
      <alignment/>
    </xf>
    <xf numFmtId="3" fontId="32" fillId="40" borderId="83" xfId="0" applyNumberFormat="1" applyFont="1" applyFill="1" applyBorder="1" applyAlignment="1">
      <alignment horizontal="right" wrapText="1"/>
    </xf>
    <xf numFmtId="0" fontId="0" fillId="40" borderId="0" xfId="0" applyFill="1" applyAlignment="1">
      <alignment/>
    </xf>
    <xf numFmtId="3" fontId="32" fillId="41" borderId="83" xfId="0" applyNumberFormat="1" applyFont="1" applyFill="1" applyBorder="1" applyAlignment="1">
      <alignment horizontal="right" wrapText="1"/>
    </xf>
    <xf numFmtId="0" fontId="0" fillId="41" borderId="0" xfId="0" applyFill="1" applyAlignment="1">
      <alignment/>
    </xf>
    <xf numFmtId="3" fontId="32" fillId="39" borderId="83" xfId="0" applyNumberFormat="1" applyFont="1" applyFill="1" applyBorder="1" applyAlignment="1">
      <alignment horizontal="right" wrapText="1"/>
    </xf>
    <xf numFmtId="181" fontId="32" fillId="39" borderId="83" xfId="0" applyNumberFormat="1" applyFont="1" applyFill="1" applyBorder="1" applyAlignment="1">
      <alignment horizontal="right" wrapText="1"/>
    </xf>
    <xf numFmtId="0" fontId="1" fillId="42" borderId="68" xfId="0" applyFont="1" applyFill="1" applyBorder="1" applyAlignment="1">
      <alignment/>
    </xf>
    <xf numFmtId="3" fontId="32" fillId="41" borderId="82" xfId="0" applyNumberFormat="1" applyFont="1" applyFill="1" applyBorder="1" applyAlignment="1">
      <alignment horizontal="right" wrapText="1"/>
    </xf>
    <xf numFmtId="3" fontId="32" fillId="42" borderId="82" xfId="0" applyNumberFormat="1" applyFont="1" applyFill="1" applyBorder="1" applyAlignment="1">
      <alignment horizontal="right" wrapText="1"/>
    </xf>
    <xf numFmtId="180" fontId="1" fillId="42" borderId="82" xfId="0" applyNumberFormat="1" applyFont="1" applyFill="1" applyBorder="1" applyAlignment="1">
      <alignment horizontal="right" wrapText="1"/>
    </xf>
    <xf numFmtId="0" fontId="0" fillId="0" borderId="95" xfId="0" applyFont="1" applyBorder="1" applyAlignment="1">
      <alignment/>
    </xf>
    <xf numFmtId="0" fontId="0" fillId="0" borderId="72" xfId="0" applyBorder="1" applyAlignment="1">
      <alignment/>
    </xf>
    <xf numFmtId="3" fontId="32" fillId="0" borderId="14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96" xfId="0" applyNumberFormat="1" applyFon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49" fontId="1" fillId="0" borderId="14" xfId="0" applyNumberFormat="1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65" fontId="6" fillId="0" borderId="0" xfId="0" applyNumberFormat="1" applyFont="1" applyAlignment="1">
      <alignment horizontal="right" vertical="top" wrapText="1"/>
    </xf>
    <xf numFmtId="177" fontId="9" fillId="0" borderId="58" xfId="0" applyNumberFormat="1" applyFont="1" applyBorder="1" applyAlignment="1">
      <alignment horizontal="right"/>
    </xf>
    <xf numFmtId="0" fontId="4" fillId="0" borderId="14" xfId="0" applyFont="1" applyBorder="1" applyAlignment="1">
      <alignment horizontal="justify" vertical="top" wrapText="1"/>
    </xf>
    <xf numFmtId="177" fontId="9" fillId="0" borderId="63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/>
    </xf>
    <xf numFmtId="177" fontId="9" fillId="0" borderId="4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34" borderId="39" xfId="0" applyFont="1" applyFill="1" applyBorder="1" applyAlignment="1">
      <alignment/>
    </xf>
    <xf numFmtId="3" fontId="1" fillId="34" borderId="39" xfId="0" applyNumberFormat="1" applyFont="1" applyFill="1" applyBorder="1" applyAlignment="1">
      <alignment horizontal="right" wrapText="1"/>
    </xf>
    <xf numFmtId="0" fontId="0" fillId="0" borderId="67" xfId="0" applyFont="1" applyBorder="1" applyAlignment="1">
      <alignment/>
    </xf>
    <xf numFmtId="3" fontId="33" fillId="0" borderId="79" xfId="0" applyNumberFormat="1" applyFont="1" applyFill="1" applyBorder="1" applyAlignment="1">
      <alignment horizontal="right"/>
    </xf>
    <xf numFmtId="3" fontId="31" fillId="0" borderId="79" xfId="0" applyNumberFormat="1" applyFont="1" applyBorder="1" applyAlignment="1">
      <alignment horizontal="right"/>
    </xf>
    <xf numFmtId="3" fontId="33" fillId="0" borderId="79" xfId="0" applyNumberFormat="1" applyFont="1" applyBorder="1" applyAlignment="1">
      <alignment/>
    </xf>
    <xf numFmtId="180" fontId="31" fillId="0" borderId="70" xfId="0" applyNumberFormat="1" applyFont="1" applyBorder="1" applyAlignment="1">
      <alignment horizontal="right"/>
    </xf>
    <xf numFmtId="3" fontId="33" fillId="0" borderId="14" xfId="0" applyNumberFormat="1" applyFont="1" applyFill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180" fontId="3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3" fontId="32" fillId="0" borderId="14" xfId="0" applyNumberFormat="1" applyFont="1" applyBorder="1" applyAlignment="1">
      <alignment horizontal="right"/>
    </xf>
    <xf numFmtId="3" fontId="32" fillId="0" borderId="14" xfId="0" applyNumberFormat="1" applyFont="1" applyBorder="1" applyAlignment="1">
      <alignment/>
    </xf>
    <xf numFmtId="180" fontId="32" fillId="0" borderId="14" xfId="0" applyNumberFormat="1" applyFont="1" applyBorder="1" applyAlignment="1">
      <alignment horizontal="right"/>
    </xf>
    <xf numFmtId="3" fontId="32" fillId="0" borderId="18" xfId="0" applyNumberFormat="1" applyFont="1" applyBorder="1" applyAlignment="1">
      <alignment/>
    </xf>
    <xf numFmtId="3" fontId="31" fillId="0" borderId="18" xfId="0" applyNumberFormat="1" applyFont="1" applyBorder="1" applyAlignment="1">
      <alignment/>
    </xf>
    <xf numFmtId="180" fontId="32" fillId="0" borderId="14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13" fillId="0" borderId="97" xfId="0" applyNumberFormat="1" applyFont="1" applyBorder="1" applyAlignment="1">
      <alignment horizontal="center"/>
    </xf>
    <xf numFmtId="3" fontId="13" fillId="0" borderId="22" xfId="0" applyNumberFormat="1" applyFont="1" applyFill="1" applyBorder="1" applyAlignment="1">
      <alignment/>
    </xf>
    <xf numFmtId="3" fontId="14" fillId="0" borderId="56" xfId="0" applyNumberFormat="1" applyFont="1" applyFill="1" applyBorder="1" applyAlignment="1">
      <alignment/>
    </xf>
    <xf numFmtId="3" fontId="13" fillId="0" borderId="56" xfId="0" applyNumberFormat="1" applyFont="1" applyFill="1" applyBorder="1" applyAlignment="1">
      <alignment/>
    </xf>
    <xf numFmtId="3" fontId="14" fillId="0" borderId="98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60" xfId="0" applyNumberFormat="1" applyFont="1" applyFill="1" applyBorder="1" applyAlignment="1">
      <alignment/>
    </xf>
    <xf numFmtId="3" fontId="13" fillId="0" borderId="99" xfId="0" applyNumberFormat="1" applyFont="1" applyFill="1" applyBorder="1" applyAlignment="1">
      <alignment/>
    </xf>
    <xf numFmtId="3" fontId="19" fillId="0" borderId="56" xfId="0" applyNumberFormat="1" applyFont="1" applyFill="1" applyBorder="1" applyAlignment="1">
      <alignment horizontal="left"/>
    </xf>
    <xf numFmtId="3" fontId="13" fillId="0" borderId="100" xfId="0" applyNumberFormat="1" applyFont="1" applyFill="1" applyBorder="1" applyAlignment="1">
      <alignment/>
    </xf>
    <xf numFmtId="3" fontId="20" fillId="0" borderId="101" xfId="0" applyNumberFormat="1" applyFont="1" applyFill="1" applyBorder="1" applyAlignment="1">
      <alignment/>
    </xf>
    <xf numFmtId="3" fontId="13" fillId="0" borderId="102" xfId="0" applyNumberFormat="1" applyFont="1" applyBorder="1" applyAlignment="1">
      <alignment horizontal="center"/>
    </xf>
    <xf numFmtId="3" fontId="14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 horizontal="left"/>
    </xf>
    <xf numFmtId="3" fontId="14" fillId="0" borderId="5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3" fontId="14" fillId="0" borderId="60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60" xfId="0" applyNumberFormat="1" applyFont="1" applyBorder="1" applyAlignment="1">
      <alignment/>
    </xf>
    <xf numFmtId="3" fontId="13" fillId="0" borderId="99" xfId="0" applyNumberFormat="1" applyFont="1" applyBorder="1" applyAlignment="1">
      <alignment/>
    </xf>
    <xf numFmtId="3" fontId="20" fillId="0" borderId="103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center"/>
    </xf>
    <xf numFmtId="3" fontId="13" fillId="0" borderId="99" xfId="0" applyNumberFormat="1" applyFont="1" applyBorder="1" applyAlignment="1">
      <alignment horizontal="center"/>
    </xf>
    <xf numFmtId="3" fontId="13" fillId="0" borderId="104" xfId="0" applyNumberFormat="1" applyFont="1" applyFill="1" applyBorder="1" applyAlignment="1">
      <alignment/>
    </xf>
    <xf numFmtId="3" fontId="20" fillId="0" borderId="61" xfId="0" applyNumberFormat="1" applyFont="1" applyFill="1" applyBorder="1" applyAlignment="1">
      <alignment/>
    </xf>
    <xf numFmtId="3" fontId="13" fillId="0" borderId="55" xfId="0" applyNumberFormat="1" applyFont="1" applyBorder="1" applyAlignment="1">
      <alignment horizontal="center"/>
    </xf>
    <xf numFmtId="3" fontId="0" fillId="0" borderId="10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26" fillId="43" borderId="14" xfId="56" applyNumberFormat="1" applyFont="1" applyFill="1" applyBorder="1" applyAlignment="1" applyProtection="1">
      <alignment horizontal="left" vertical="center" wrapText="1" shrinkToFit="1"/>
      <protection/>
    </xf>
    <xf numFmtId="3" fontId="26" fillId="43" borderId="14" xfId="56" applyNumberFormat="1" applyFont="1" applyFill="1" applyBorder="1" applyAlignment="1" applyProtection="1">
      <alignment horizontal="right" vertical="center" wrapText="1" shrinkToFit="1"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26" fillId="0" borderId="14" xfId="0" applyFont="1" applyBorder="1" applyAlignment="1">
      <alignment/>
    </xf>
    <xf numFmtId="3" fontId="26" fillId="0" borderId="14" xfId="0" applyNumberFormat="1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0" fontId="12" fillId="0" borderId="106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12" fillId="0" borderId="108" xfId="0" applyFont="1" applyBorder="1" applyAlignment="1">
      <alignment horizontal="left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13" fillId="0" borderId="53" xfId="0" applyFont="1" applyBorder="1" applyAlignment="1">
      <alignment horizontal="left"/>
    </xf>
    <xf numFmtId="0" fontId="13" fillId="0" borderId="53" xfId="0" applyFont="1" applyBorder="1" applyAlignment="1">
      <alignment/>
    </xf>
    <xf numFmtId="0" fontId="20" fillId="0" borderId="59" xfId="0" applyFont="1" applyBorder="1" applyAlignment="1">
      <alignment horizontal="left"/>
    </xf>
    <xf numFmtId="0" fontId="20" fillId="0" borderId="59" xfId="0" applyFont="1" applyBorder="1" applyAlignment="1">
      <alignment/>
    </xf>
    <xf numFmtId="0" fontId="20" fillId="0" borderId="62" xfId="0" applyFont="1" applyBorder="1" applyAlignment="1">
      <alignment horizontal="left"/>
    </xf>
    <xf numFmtId="0" fontId="20" fillId="0" borderId="101" xfId="0" applyFont="1" applyBorder="1" applyAlignment="1">
      <alignment/>
    </xf>
    <xf numFmtId="0" fontId="20" fillId="0" borderId="63" xfId="0" applyFont="1" applyBorder="1" applyAlignment="1">
      <alignment/>
    </xf>
    <xf numFmtId="0" fontId="13" fillId="0" borderId="112" xfId="0" applyFont="1" applyBorder="1" applyAlignment="1">
      <alignment horizontal="left"/>
    </xf>
    <xf numFmtId="0" fontId="13" fillId="0" borderId="51" xfId="0" applyFont="1" applyBorder="1" applyAlignment="1">
      <alignment/>
    </xf>
    <xf numFmtId="0" fontId="13" fillId="0" borderId="99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12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99" xfId="0" applyBorder="1" applyAlignment="1">
      <alignment/>
    </xf>
    <xf numFmtId="0" fontId="13" fillId="0" borderId="113" xfId="0" applyFont="1" applyBorder="1" applyAlignment="1">
      <alignment horizontal="left"/>
    </xf>
    <xf numFmtId="0" fontId="13" fillId="0" borderId="100" xfId="0" applyFont="1" applyBorder="1" applyAlignment="1">
      <alignment/>
    </xf>
    <xf numFmtId="0" fontId="13" fillId="0" borderId="23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2" fillId="0" borderId="8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13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13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9" fillId="0" borderId="6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/>
    </xf>
    <xf numFmtId="0" fontId="10" fillId="0" borderId="50" xfId="0" applyFont="1" applyFill="1" applyBorder="1" applyAlignment="1">
      <alignment horizontal="justify" vertical="top" wrapText="1"/>
    </xf>
    <xf numFmtId="0" fontId="0" fillId="0" borderId="25" xfId="0" applyBorder="1" applyAlignment="1">
      <alignment/>
    </xf>
    <xf numFmtId="0" fontId="9" fillId="0" borderId="114" xfId="0" applyFont="1" applyBorder="1" applyAlignment="1">
      <alignment/>
    </xf>
    <xf numFmtId="0" fontId="1" fillId="0" borderId="24" xfId="0" applyFont="1" applyBorder="1" applyAlignment="1">
      <alignment/>
    </xf>
    <xf numFmtId="0" fontId="9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1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8" xfId="0" applyFont="1" applyBorder="1" applyAlignment="1">
      <alignment/>
    </xf>
    <xf numFmtId="0" fontId="1" fillId="0" borderId="119" xfId="0" applyFont="1" applyBorder="1" applyAlignment="1">
      <alignment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0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8" fillId="0" borderId="74" xfId="0" applyFont="1" applyFill="1" applyBorder="1" applyAlignment="1">
      <alignment/>
    </xf>
    <xf numFmtId="3" fontId="28" fillId="0" borderId="77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6" xfId="0" applyBorder="1" applyAlignment="1">
      <alignment/>
    </xf>
    <xf numFmtId="0" fontId="0" fillId="0" borderId="57" xfId="0" applyBorder="1" applyAlignment="1">
      <alignment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18" xfId="0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26" fillId="43" borderId="14" xfId="56" applyNumberFormat="1" applyFont="1" applyFill="1" applyBorder="1" applyAlignment="1" applyProtection="1">
      <alignment horizontal="right" vertical="center" wrapText="1" shrinkToFi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8.421875" style="0" customWidth="1"/>
    <col min="2" max="2" width="8.28125" style="0" customWidth="1"/>
    <col min="3" max="3" width="62.421875" style="0" customWidth="1"/>
  </cols>
  <sheetData>
    <row r="2" spans="1:2" ht="13.5" thickBot="1">
      <c r="A2" s="91"/>
      <c r="B2" s="92"/>
    </row>
    <row r="3" spans="1:3" ht="15.75">
      <c r="A3" s="502" t="s">
        <v>76</v>
      </c>
      <c r="B3" s="503"/>
      <c r="C3" s="504" t="s">
        <v>77</v>
      </c>
    </row>
    <row r="4" spans="1:3" ht="15.75">
      <c r="A4" s="93" t="s">
        <v>78</v>
      </c>
      <c r="B4" s="94" t="s">
        <v>79</v>
      </c>
      <c r="C4" s="505"/>
    </row>
    <row r="5" spans="1:3" ht="15.75">
      <c r="A5" s="506" t="s">
        <v>80</v>
      </c>
      <c r="B5" s="507"/>
      <c r="C5" s="508"/>
    </row>
    <row r="6" spans="1:3" ht="15.75">
      <c r="A6" s="501" t="s">
        <v>81</v>
      </c>
      <c r="B6" s="499"/>
      <c r="C6" s="500"/>
    </row>
    <row r="7" spans="1:3" ht="15.75">
      <c r="A7" s="95"/>
      <c r="B7" s="96">
        <v>3</v>
      </c>
      <c r="C7" s="97" t="s">
        <v>82</v>
      </c>
    </row>
    <row r="8" spans="1:3" ht="15.75">
      <c r="A8" s="98"/>
      <c r="B8" s="96">
        <v>6</v>
      </c>
      <c r="C8" s="99" t="s">
        <v>83</v>
      </c>
    </row>
    <row r="9" spans="1:3" ht="15.75">
      <c r="A9" s="100"/>
      <c r="B9" s="96">
        <v>7</v>
      </c>
      <c r="C9" s="99" t="s">
        <v>84</v>
      </c>
    </row>
    <row r="10" spans="1:3" ht="15.75">
      <c r="A10" s="498" t="s">
        <v>85</v>
      </c>
      <c r="B10" s="499"/>
      <c r="C10" s="500"/>
    </row>
    <row r="11" spans="1:3" ht="15.75">
      <c r="A11" s="501" t="s">
        <v>86</v>
      </c>
      <c r="B11" s="499"/>
      <c r="C11" s="500"/>
    </row>
    <row r="12" spans="1:3" ht="15.75">
      <c r="A12" s="101"/>
      <c r="B12" s="101">
        <v>1</v>
      </c>
      <c r="C12" s="102" t="s">
        <v>87</v>
      </c>
    </row>
    <row r="13" spans="1:3" ht="15.75">
      <c r="A13" s="501" t="s">
        <v>88</v>
      </c>
      <c r="B13" s="499"/>
      <c r="C13" s="500"/>
    </row>
    <row r="14" spans="1:3" ht="15.75">
      <c r="A14" s="103"/>
      <c r="B14" s="96">
        <v>2</v>
      </c>
      <c r="C14" s="97" t="s">
        <v>89</v>
      </c>
    </row>
    <row r="15" spans="1:3" ht="15.75">
      <c r="A15" s="104"/>
      <c r="B15" s="96">
        <v>4</v>
      </c>
      <c r="C15" s="97" t="s">
        <v>90</v>
      </c>
    </row>
    <row r="16" spans="1:3" ht="15.75">
      <c r="A16" s="104"/>
      <c r="B16" s="96">
        <v>5</v>
      </c>
      <c r="C16" s="97" t="s">
        <v>91</v>
      </c>
    </row>
    <row r="17" spans="1:3" ht="15.75">
      <c r="A17" s="105"/>
      <c r="B17" s="96">
        <v>8</v>
      </c>
      <c r="C17" s="97" t="s">
        <v>92</v>
      </c>
    </row>
  </sheetData>
  <sheetProtection/>
  <mergeCells count="7">
    <mergeCell ref="A10:C10"/>
    <mergeCell ref="A11:C11"/>
    <mergeCell ref="A13:C13"/>
    <mergeCell ref="A3:B3"/>
    <mergeCell ref="C3:C4"/>
    <mergeCell ref="A5:C5"/>
    <mergeCell ref="A6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6">
      <selection activeCell="D3" sqref="D3"/>
    </sheetView>
  </sheetViews>
  <sheetFormatPr defaultColWidth="9.140625" defaultRowHeight="12.75"/>
  <cols>
    <col min="1" max="1" width="10.57421875" style="0" customWidth="1"/>
    <col min="2" max="2" width="32.57421875" style="0" customWidth="1"/>
    <col min="3" max="3" width="20.28125" style="0" customWidth="1"/>
    <col min="4" max="4" width="24.28125" style="0" bestFit="1" customWidth="1"/>
    <col min="5" max="6" width="9.140625" style="0" hidden="1" customWidth="1"/>
    <col min="7" max="7" width="15.8515625" style="0" bestFit="1" customWidth="1"/>
    <col min="8" max="8" width="17.57421875" style="299" bestFit="1" customWidth="1"/>
  </cols>
  <sheetData>
    <row r="1" spans="1:8" ht="12.75">
      <c r="A1" s="586" t="s">
        <v>385</v>
      </c>
      <c r="B1" s="587"/>
      <c r="C1" s="587"/>
      <c r="D1" s="588"/>
      <c r="E1" s="588"/>
      <c r="F1" s="588"/>
      <c r="G1" s="588"/>
      <c r="H1" s="588"/>
    </row>
    <row r="2" spans="1:8" ht="36.75" customHeight="1">
      <c r="A2" s="588"/>
      <c r="B2" s="588"/>
      <c r="C2" s="588"/>
      <c r="D2" s="588"/>
      <c r="E2" s="588"/>
      <c r="F2" s="588"/>
      <c r="G2" s="588"/>
      <c r="H2" s="588"/>
    </row>
    <row r="3" spans="3:4" ht="30.75" customHeight="1">
      <c r="C3" s="490" t="s">
        <v>339</v>
      </c>
      <c r="D3" s="50" t="s">
        <v>444</v>
      </c>
    </row>
    <row r="4" spans="1:8" ht="30.75" customHeight="1">
      <c r="A4" s="493" t="s">
        <v>329</v>
      </c>
      <c r="B4" s="493" t="s">
        <v>96</v>
      </c>
      <c r="C4" s="494" t="s">
        <v>443</v>
      </c>
      <c r="D4" s="493" t="s">
        <v>442</v>
      </c>
      <c r="E4" s="289"/>
      <c r="F4" s="289"/>
      <c r="G4" s="493" t="s">
        <v>383</v>
      </c>
      <c r="H4" s="495" t="s">
        <v>384</v>
      </c>
    </row>
    <row r="5" spans="1:8" s="300" customFormat="1" ht="48" customHeight="1">
      <c r="A5" s="491" t="s">
        <v>330</v>
      </c>
      <c r="B5" s="491" t="s">
        <v>331</v>
      </c>
      <c r="C5" s="492">
        <v>0</v>
      </c>
      <c r="D5" s="589">
        <v>20000</v>
      </c>
      <c r="E5" s="589"/>
      <c r="F5" s="589"/>
      <c r="G5" s="492">
        <v>20000</v>
      </c>
      <c r="H5" s="496">
        <v>0</v>
      </c>
    </row>
    <row r="6" spans="1:8" ht="30" customHeight="1">
      <c r="A6" s="491" t="s">
        <v>422</v>
      </c>
      <c r="B6" s="491" t="s">
        <v>332</v>
      </c>
      <c r="C6" s="492">
        <v>200000</v>
      </c>
      <c r="D6" s="589">
        <v>200000</v>
      </c>
      <c r="E6" s="589"/>
      <c r="F6" s="589"/>
      <c r="G6" s="492">
        <v>0</v>
      </c>
      <c r="H6" s="497">
        <v>1000000</v>
      </c>
    </row>
    <row r="7" spans="1:8" ht="30" customHeight="1">
      <c r="A7" s="491" t="s">
        <v>421</v>
      </c>
      <c r="B7" s="491" t="s">
        <v>423</v>
      </c>
      <c r="C7" s="492">
        <v>0</v>
      </c>
      <c r="D7" s="589">
        <v>1280000</v>
      </c>
      <c r="E7" s="589"/>
      <c r="F7" s="589"/>
      <c r="G7" s="492">
        <v>2360600</v>
      </c>
      <c r="H7" s="497"/>
    </row>
    <row r="8" spans="1:8" ht="30" customHeight="1">
      <c r="A8" s="491" t="s">
        <v>333</v>
      </c>
      <c r="B8" s="491" t="s">
        <v>424</v>
      </c>
      <c r="C8" s="492">
        <v>9000000</v>
      </c>
      <c r="D8" s="589">
        <v>9000000</v>
      </c>
      <c r="E8" s="589"/>
      <c r="F8" s="589"/>
      <c r="G8" s="492">
        <v>5888578</v>
      </c>
      <c r="H8" s="497">
        <v>5664000</v>
      </c>
    </row>
    <row r="9" spans="1:8" ht="30" customHeight="1">
      <c r="A9" s="491" t="s">
        <v>425</v>
      </c>
      <c r="B9" s="491" t="s">
        <v>426</v>
      </c>
      <c r="C9" s="492">
        <v>100000</v>
      </c>
      <c r="D9" s="589">
        <v>100000</v>
      </c>
      <c r="E9" s="589"/>
      <c r="F9" s="589"/>
      <c r="G9" s="492">
        <v>26586</v>
      </c>
      <c r="H9" s="497">
        <v>200000</v>
      </c>
    </row>
    <row r="10" spans="1:8" ht="30" customHeight="1">
      <c r="A10" s="491" t="s">
        <v>427</v>
      </c>
      <c r="B10" s="491" t="s">
        <v>428</v>
      </c>
      <c r="C10" s="492">
        <v>0</v>
      </c>
      <c r="D10" s="589">
        <v>2728000</v>
      </c>
      <c r="E10" s="589"/>
      <c r="F10" s="589"/>
      <c r="G10" s="492">
        <v>2724600</v>
      </c>
      <c r="H10" s="497"/>
    </row>
    <row r="11" spans="1:8" ht="30" customHeight="1">
      <c r="A11" s="491" t="s">
        <v>429</v>
      </c>
      <c r="B11" s="491" t="s">
        <v>207</v>
      </c>
      <c r="C11" s="492">
        <v>6000000</v>
      </c>
      <c r="D11" s="589">
        <v>0</v>
      </c>
      <c r="E11" s="589"/>
      <c r="F11" s="589"/>
      <c r="G11" s="492">
        <v>0</v>
      </c>
      <c r="H11" s="497"/>
    </row>
    <row r="12" spans="1:8" ht="30" customHeight="1">
      <c r="A12" s="491" t="s">
        <v>430</v>
      </c>
      <c r="B12" s="491" t="s">
        <v>431</v>
      </c>
      <c r="C12" s="492">
        <v>0</v>
      </c>
      <c r="D12" s="589">
        <v>3500000</v>
      </c>
      <c r="E12" s="589"/>
      <c r="F12" s="589"/>
      <c r="G12" s="492">
        <v>4148700</v>
      </c>
      <c r="H12" s="497">
        <v>6000000</v>
      </c>
    </row>
    <row r="13" spans="1:8" ht="30" customHeight="1">
      <c r="A13" s="491" t="s">
        <v>432</v>
      </c>
      <c r="B13" s="491" t="s">
        <v>433</v>
      </c>
      <c r="C13" s="492">
        <v>0</v>
      </c>
      <c r="D13" s="589">
        <v>0</v>
      </c>
      <c r="E13" s="589"/>
      <c r="F13" s="589"/>
      <c r="G13" s="492">
        <v>318700</v>
      </c>
      <c r="H13" s="497"/>
    </row>
    <row r="14" spans="1:8" ht="30" customHeight="1">
      <c r="A14" s="491" t="s">
        <v>434</v>
      </c>
      <c r="B14" s="491" t="s">
        <v>435</v>
      </c>
      <c r="C14" s="492">
        <v>0</v>
      </c>
      <c r="D14" s="589">
        <v>0</v>
      </c>
      <c r="E14" s="589"/>
      <c r="F14" s="589"/>
      <c r="G14" s="492">
        <v>150000</v>
      </c>
      <c r="H14" s="497"/>
    </row>
    <row r="15" spans="1:8" ht="30" customHeight="1">
      <c r="A15" s="491" t="s">
        <v>334</v>
      </c>
      <c r="B15" s="491" t="s">
        <v>436</v>
      </c>
      <c r="C15" s="492">
        <v>0</v>
      </c>
      <c r="D15" s="589">
        <v>960000</v>
      </c>
      <c r="E15" s="589"/>
      <c r="F15" s="589"/>
      <c r="G15" s="492">
        <v>959119</v>
      </c>
      <c r="H15" s="497"/>
    </row>
    <row r="16" spans="1:8" ht="30" customHeight="1">
      <c r="A16" s="491" t="s">
        <v>437</v>
      </c>
      <c r="B16" s="491" t="s">
        <v>438</v>
      </c>
      <c r="C16" s="492">
        <v>0</v>
      </c>
      <c r="D16" s="589">
        <v>400000</v>
      </c>
      <c r="E16" s="589"/>
      <c r="F16" s="589"/>
      <c r="G16" s="492">
        <v>1325328</v>
      </c>
      <c r="H16" s="497">
        <v>2000000</v>
      </c>
    </row>
    <row r="17" spans="1:8" ht="30" customHeight="1">
      <c r="A17" s="491" t="s">
        <v>335</v>
      </c>
      <c r="B17" s="491" t="s">
        <v>439</v>
      </c>
      <c r="C17" s="492">
        <v>300000</v>
      </c>
      <c r="D17" s="589">
        <v>300000</v>
      </c>
      <c r="E17" s="589"/>
      <c r="F17" s="589"/>
      <c r="G17" s="492">
        <v>0</v>
      </c>
      <c r="H17" s="497">
        <v>300000</v>
      </c>
    </row>
    <row r="18" spans="1:8" ht="43.5" customHeight="1">
      <c r="A18" s="491" t="s">
        <v>336</v>
      </c>
      <c r="B18" s="491" t="s">
        <v>440</v>
      </c>
      <c r="C18" s="492">
        <v>2900000</v>
      </c>
      <c r="D18" s="589">
        <v>2400000</v>
      </c>
      <c r="E18" s="589"/>
      <c r="F18" s="589"/>
      <c r="G18" s="492">
        <v>438900</v>
      </c>
      <c r="H18" s="497">
        <v>1500000</v>
      </c>
    </row>
    <row r="19" spans="1:8" ht="59.25" customHeight="1">
      <c r="A19" s="491" t="s">
        <v>337</v>
      </c>
      <c r="B19" s="491" t="s">
        <v>441</v>
      </c>
      <c r="C19" s="492">
        <v>0</v>
      </c>
      <c r="D19" s="589">
        <v>100000</v>
      </c>
      <c r="E19" s="589"/>
      <c r="F19" s="589"/>
      <c r="G19" s="492">
        <v>32994</v>
      </c>
      <c r="H19" s="497"/>
    </row>
    <row r="20" spans="1:8" ht="12.75">
      <c r="A20" s="584" t="s">
        <v>338</v>
      </c>
      <c r="B20" s="585"/>
      <c r="C20" s="8">
        <f aca="true" t="shared" si="0" ref="C20:H20">SUM(C5:C19)</f>
        <v>18500000</v>
      </c>
      <c r="D20" s="8">
        <f t="shared" si="0"/>
        <v>20988000</v>
      </c>
      <c r="E20" s="8">
        <f t="shared" si="0"/>
        <v>0</v>
      </c>
      <c r="F20" s="8">
        <f t="shared" si="0"/>
        <v>0</v>
      </c>
      <c r="G20" s="8">
        <f t="shared" si="0"/>
        <v>18394105</v>
      </c>
      <c r="H20" s="8">
        <f t="shared" si="0"/>
        <v>16664000</v>
      </c>
    </row>
  </sheetData>
  <sheetProtection/>
  <mergeCells count="17">
    <mergeCell ref="D7:F7"/>
    <mergeCell ref="D8:F8"/>
    <mergeCell ref="D9:F9"/>
    <mergeCell ref="D10:F10"/>
    <mergeCell ref="D11:F11"/>
    <mergeCell ref="D5:F5"/>
    <mergeCell ref="D6:F6"/>
    <mergeCell ref="A20:B20"/>
    <mergeCell ref="A1:H2"/>
    <mergeCell ref="D19:F19"/>
    <mergeCell ref="D13:F13"/>
    <mergeCell ref="D14:F14"/>
    <mergeCell ref="D15:F15"/>
    <mergeCell ref="D16:F16"/>
    <mergeCell ref="D17:F17"/>
    <mergeCell ref="D18:F18"/>
    <mergeCell ref="D12:F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46">
      <selection activeCell="D28" sqref="D28"/>
    </sheetView>
  </sheetViews>
  <sheetFormatPr defaultColWidth="9.140625" defaultRowHeight="12.75"/>
  <cols>
    <col min="1" max="1" width="4.7109375" style="203" customWidth="1"/>
    <col min="2" max="2" width="8.00390625" style="204" customWidth="1"/>
    <col min="3" max="3" width="47.57421875" style="0" customWidth="1"/>
    <col min="4" max="4" width="16.140625" style="63" customWidth="1"/>
    <col min="5" max="5" width="16.140625" style="63" hidden="1" customWidth="1"/>
  </cols>
  <sheetData>
    <row r="1" spans="1:5" ht="12.75">
      <c r="A1" s="521" t="s">
        <v>93</v>
      </c>
      <c r="B1" s="521"/>
      <c r="C1" s="521"/>
      <c r="D1" s="521"/>
      <c r="E1"/>
    </row>
    <row r="2" spans="1:5" ht="12.75">
      <c r="A2" s="522" t="s">
        <v>396</v>
      </c>
      <c r="B2" s="522"/>
      <c r="C2" s="523"/>
      <c r="D2" s="523"/>
      <c r="E2"/>
    </row>
    <row r="3" spans="1:5" ht="13.5" thickBot="1">
      <c r="A3" s="106"/>
      <c r="B3" s="107"/>
      <c r="C3" s="108"/>
      <c r="D3" s="108"/>
      <c r="E3" s="108"/>
    </row>
    <row r="4" spans="1:5" ht="13.5" thickBot="1">
      <c r="A4" s="109" t="s">
        <v>94</v>
      </c>
      <c r="B4" s="110" t="s">
        <v>95</v>
      </c>
      <c r="C4" s="111" t="s">
        <v>96</v>
      </c>
      <c r="D4" s="484" t="s">
        <v>376</v>
      </c>
      <c r="E4" s="459" t="s">
        <v>97</v>
      </c>
    </row>
    <row r="5" spans="1:5" ht="14.25" thickBot="1" thickTop="1">
      <c r="A5" s="112"/>
      <c r="B5" s="113"/>
      <c r="C5" s="114" t="s">
        <v>98</v>
      </c>
      <c r="D5" s="485"/>
      <c r="E5" s="115"/>
    </row>
    <row r="6" spans="1:5" ht="13.5" thickTop="1">
      <c r="A6" s="116" t="s">
        <v>42</v>
      </c>
      <c r="B6" s="117">
        <v>1</v>
      </c>
      <c r="C6" s="118" t="s">
        <v>99</v>
      </c>
      <c r="D6" s="133">
        <f>SUM(D7:D8)</f>
        <v>394000400</v>
      </c>
      <c r="E6" s="460">
        <f>SUM(E7:E8)</f>
        <v>346183</v>
      </c>
    </row>
    <row r="7" spans="1:5" ht="12.75">
      <c r="A7" s="119"/>
      <c r="B7" s="120">
        <v>11</v>
      </c>
      <c r="C7" s="121" t="s">
        <v>100</v>
      </c>
      <c r="D7" s="153">
        <v>367323400</v>
      </c>
      <c r="E7" s="461">
        <v>318009</v>
      </c>
    </row>
    <row r="8" spans="1:5" ht="12.75">
      <c r="A8" s="119"/>
      <c r="B8" s="120">
        <v>16</v>
      </c>
      <c r="C8" s="121" t="s">
        <v>101</v>
      </c>
      <c r="D8" s="153">
        <v>26677000</v>
      </c>
      <c r="E8" s="461">
        <v>28174</v>
      </c>
    </row>
    <row r="9" spans="1:5" ht="12.75">
      <c r="A9" s="122" t="s">
        <v>43</v>
      </c>
      <c r="B9" s="123">
        <v>3</v>
      </c>
      <c r="C9" s="124" t="s">
        <v>102</v>
      </c>
      <c r="D9" s="158">
        <f>SUM(D10:D12)</f>
        <v>91385000</v>
      </c>
      <c r="E9" s="462">
        <f>SUM(E10:E12)</f>
        <v>91285</v>
      </c>
    </row>
    <row r="10" spans="1:5" ht="12.75">
      <c r="A10" s="119"/>
      <c r="B10" s="120">
        <v>34</v>
      </c>
      <c r="C10" s="121" t="s">
        <v>103</v>
      </c>
      <c r="D10" s="153">
        <v>13685000</v>
      </c>
      <c r="E10" s="461">
        <v>13685</v>
      </c>
    </row>
    <row r="11" spans="1:5" ht="12.75">
      <c r="A11" s="119"/>
      <c r="B11" s="120">
        <v>35</v>
      </c>
      <c r="C11" s="121" t="s">
        <v>104</v>
      </c>
      <c r="D11" s="153">
        <v>73700000</v>
      </c>
      <c r="E11" s="461">
        <v>73500</v>
      </c>
    </row>
    <row r="12" spans="1:5" ht="12.75">
      <c r="A12" s="125"/>
      <c r="B12" s="126">
        <v>36</v>
      </c>
      <c r="C12" s="127" t="s">
        <v>105</v>
      </c>
      <c r="D12" s="153">
        <v>4000000</v>
      </c>
      <c r="E12" s="461">
        <v>4100</v>
      </c>
    </row>
    <row r="13" spans="1:5" ht="12.75">
      <c r="A13" s="122" t="s">
        <v>44</v>
      </c>
      <c r="B13" s="123">
        <v>4</v>
      </c>
      <c r="C13" s="124" t="s">
        <v>106</v>
      </c>
      <c r="D13" s="158">
        <f>SUM(D14:D19)</f>
        <v>56447000</v>
      </c>
      <c r="E13" s="462">
        <f>SUM(E14:E19)</f>
        <v>67527</v>
      </c>
    </row>
    <row r="14" spans="1:5" ht="12.75">
      <c r="A14" s="119"/>
      <c r="B14" s="120" t="s">
        <v>107</v>
      </c>
      <c r="C14" s="121" t="s">
        <v>108</v>
      </c>
      <c r="D14" s="153">
        <v>28422000</v>
      </c>
      <c r="E14" s="461">
        <v>31323</v>
      </c>
    </row>
    <row r="15" spans="1:5" ht="12.75">
      <c r="A15" s="119"/>
      <c r="B15" s="120" t="s">
        <v>109</v>
      </c>
      <c r="C15" s="121" t="s">
        <v>110</v>
      </c>
      <c r="D15" s="153">
        <v>2000000</v>
      </c>
      <c r="E15" s="461">
        <v>7000</v>
      </c>
    </row>
    <row r="16" spans="1:5" ht="12.75">
      <c r="A16" s="119"/>
      <c r="B16" s="120" t="s">
        <v>111</v>
      </c>
      <c r="C16" s="121" t="s">
        <v>112</v>
      </c>
      <c r="D16" s="153">
        <v>2520000</v>
      </c>
      <c r="E16" s="461">
        <v>2520</v>
      </c>
    </row>
    <row r="17" spans="1:5" ht="12.75">
      <c r="A17" s="119"/>
      <c r="B17" s="120" t="s">
        <v>113</v>
      </c>
      <c r="C17" s="121" t="s">
        <v>114</v>
      </c>
      <c r="D17" s="153">
        <v>11460000</v>
      </c>
      <c r="E17" s="461">
        <v>16388</v>
      </c>
    </row>
    <row r="18" spans="1:5" ht="12.75">
      <c r="A18" s="119"/>
      <c r="B18" s="120" t="s">
        <v>115</v>
      </c>
      <c r="C18" s="121" t="s">
        <v>116</v>
      </c>
      <c r="D18" s="153">
        <v>10945000</v>
      </c>
      <c r="E18" s="461">
        <v>10190</v>
      </c>
    </row>
    <row r="19" spans="1:5" ht="13.5" thickBot="1">
      <c r="A19" s="128"/>
      <c r="B19" s="129" t="s">
        <v>117</v>
      </c>
      <c r="C19" s="130" t="s">
        <v>415</v>
      </c>
      <c r="D19" s="190">
        <v>1100000</v>
      </c>
      <c r="E19" s="463">
        <v>106</v>
      </c>
    </row>
    <row r="20" spans="1:5" ht="14.25" thickBot="1" thickTop="1">
      <c r="A20" s="524" t="s">
        <v>118</v>
      </c>
      <c r="B20" s="519"/>
      <c r="C20" s="520"/>
      <c r="D20" s="138">
        <f>SUM(D6+D9+D13)</f>
        <v>541832400</v>
      </c>
      <c r="E20" s="464">
        <f>SUM(E6+E9+E13)</f>
        <v>504995</v>
      </c>
    </row>
    <row r="21" spans="1:5" ht="13.5" thickTop="1">
      <c r="A21" s="116" t="s">
        <v>45</v>
      </c>
      <c r="B21" s="131">
        <v>2</v>
      </c>
      <c r="C21" s="132" t="s">
        <v>119</v>
      </c>
      <c r="D21" s="133">
        <v>0</v>
      </c>
      <c r="E21" s="465">
        <v>3937</v>
      </c>
    </row>
    <row r="22" spans="1:5" ht="13.5" thickBot="1">
      <c r="A22" s="134" t="s">
        <v>120</v>
      </c>
      <c r="B22" s="135">
        <v>5</v>
      </c>
      <c r="C22" s="136" t="s">
        <v>121</v>
      </c>
      <c r="D22" s="137">
        <v>15472000</v>
      </c>
      <c r="E22" s="466">
        <v>472</v>
      </c>
    </row>
    <row r="23" spans="1:5" ht="14.25" thickBot="1" thickTop="1">
      <c r="A23" s="524" t="s">
        <v>122</v>
      </c>
      <c r="B23" s="525"/>
      <c r="C23" s="526"/>
      <c r="D23" s="138">
        <f>SUM(D21:D22)</f>
        <v>15472000</v>
      </c>
      <c r="E23" s="467">
        <f>SUM(E21:E22)</f>
        <v>4409</v>
      </c>
    </row>
    <row r="24" spans="1:5" ht="13.5" thickTop="1">
      <c r="A24" s="116" t="s">
        <v>46</v>
      </c>
      <c r="B24" s="139" t="s">
        <v>123</v>
      </c>
      <c r="C24" s="140" t="s">
        <v>124</v>
      </c>
      <c r="D24" s="133">
        <f>SUM(D28+D27+D25)</f>
        <v>379270484</v>
      </c>
      <c r="E24" s="465">
        <f>SUM(E28+E27+E25)</f>
        <v>374996</v>
      </c>
    </row>
    <row r="25" spans="1:5" ht="12.75">
      <c r="A25" s="119"/>
      <c r="B25" s="120" t="s">
        <v>125</v>
      </c>
      <c r="C25" s="121" t="s">
        <v>126</v>
      </c>
      <c r="D25" s="153">
        <v>56441042</v>
      </c>
      <c r="E25" s="461">
        <v>79999</v>
      </c>
    </row>
    <row r="26" spans="1:5" ht="12.75">
      <c r="A26" s="141"/>
      <c r="B26" s="142"/>
      <c r="C26" s="143" t="s">
        <v>127</v>
      </c>
      <c r="D26" s="162">
        <v>25000000</v>
      </c>
      <c r="E26" s="468">
        <v>26000</v>
      </c>
    </row>
    <row r="27" spans="1:5" ht="12.75">
      <c r="A27" s="119"/>
      <c r="B27" s="120" t="s">
        <v>128</v>
      </c>
      <c r="C27" s="121" t="s">
        <v>129</v>
      </c>
      <c r="D27" s="153">
        <v>21483000</v>
      </c>
      <c r="E27" s="461">
        <v>8502</v>
      </c>
    </row>
    <row r="28" spans="1:5" ht="13.5" thickBot="1">
      <c r="A28" s="128"/>
      <c r="B28" s="129" t="s">
        <v>130</v>
      </c>
      <c r="C28" s="130" t="s">
        <v>131</v>
      </c>
      <c r="D28" s="190">
        <v>301346442</v>
      </c>
      <c r="E28" s="463">
        <v>286495</v>
      </c>
    </row>
    <row r="29" spans="1:5" ht="14.25" thickBot="1" thickTop="1">
      <c r="A29" s="527" t="s">
        <v>132</v>
      </c>
      <c r="B29" s="528"/>
      <c r="C29" s="529"/>
      <c r="D29" s="486">
        <f>SUM(D24)</f>
        <v>379270484</v>
      </c>
      <c r="E29" s="469">
        <v>374996</v>
      </c>
    </row>
    <row r="30" spans="1:5" ht="16.5" thickBot="1" thickTop="1">
      <c r="A30" s="515" t="s">
        <v>133</v>
      </c>
      <c r="B30" s="516"/>
      <c r="C30" s="517"/>
      <c r="D30" s="487">
        <f>SUM(D20+D23+D29)</f>
        <v>936574884</v>
      </c>
      <c r="E30" s="470">
        <f>SUM(E20+E23+E29)</f>
        <v>884400</v>
      </c>
    </row>
    <row r="31" spans="1:5" ht="13.5" thickBot="1">
      <c r="A31" s="144" t="s">
        <v>94</v>
      </c>
      <c r="B31" s="145" t="s">
        <v>134</v>
      </c>
      <c r="C31" s="146" t="s">
        <v>135</v>
      </c>
      <c r="D31" s="488"/>
      <c r="E31" s="471"/>
    </row>
    <row r="32" spans="1:5" ht="12.75">
      <c r="A32" s="147" t="s">
        <v>47</v>
      </c>
      <c r="B32" s="148" t="s">
        <v>136</v>
      </c>
      <c r="C32" s="149" t="s">
        <v>137</v>
      </c>
      <c r="D32" s="133">
        <f>SUM(D33:D40)</f>
        <v>297184200</v>
      </c>
      <c r="E32" s="465">
        <f>SUM(E33:E40)</f>
        <v>265243</v>
      </c>
    </row>
    <row r="33" spans="1:5" ht="14.25">
      <c r="A33" s="150"/>
      <c r="B33" s="151" t="s">
        <v>138</v>
      </c>
      <c r="C33" s="152" t="s">
        <v>139</v>
      </c>
      <c r="D33" s="458">
        <v>249799200</v>
      </c>
      <c r="E33" s="472">
        <v>224916</v>
      </c>
    </row>
    <row r="34" spans="1:5" ht="12.75">
      <c r="A34" s="150"/>
      <c r="B34" s="151" t="s">
        <v>140</v>
      </c>
      <c r="C34" s="152" t="s">
        <v>141</v>
      </c>
      <c r="D34" s="153">
        <v>600000</v>
      </c>
      <c r="E34" s="472">
        <v>1850</v>
      </c>
    </row>
    <row r="35" spans="1:5" ht="12.75">
      <c r="A35" s="150"/>
      <c r="B35" s="151" t="s">
        <v>142</v>
      </c>
      <c r="C35" s="154" t="s">
        <v>143</v>
      </c>
      <c r="D35" s="153">
        <v>5939000</v>
      </c>
      <c r="E35" s="472">
        <v>4900</v>
      </c>
    </row>
    <row r="36" spans="1:5" ht="12.75">
      <c r="A36" s="150"/>
      <c r="B36" s="151" t="s">
        <v>144</v>
      </c>
      <c r="C36" s="152" t="s">
        <v>145</v>
      </c>
      <c r="D36" s="153">
        <v>16361000</v>
      </c>
      <c r="E36" s="472">
        <v>12687</v>
      </c>
    </row>
    <row r="37" spans="1:5" ht="12.75">
      <c r="A37" s="150"/>
      <c r="B37" s="151" t="s">
        <v>146</v>
      </c>
      <c r="C37" s="154" t="s">
        <v>147</v>
      </c>
      <c r="D37" s="153">
        <v>200000</v>
      </c>
      <c r="E37" s="472">
        <v>300</v>
      </c>
    </row>
    <row r="38" spans="1:5" ht="12.75">
      <c r="A38" s="150"/>
      <c r="B38" s="151" t="s">
        <v>148</v>
      </c>
      <c r="C38" s="154" t="s">
        <v>149</v>
      </c>
      <c r="D38" s="153">
        <v>2885000</v>
      </c>
      <c r="E38" s="472">
        <v>1160</v>
      </c>
    </row>
    <row r="39" spans="1:5" ht="12.75">
      <c r="A39" s="150"/>
      <c r="B39" s="151" t="s">
        <v>150</v>
      </c>
      <c r="C39" s="154" t="s">
        <v>151</v>
      </c>
      <c r="D39" s="153">
        <v>16000000</v>
      </c>
      <c r="E39" s="472">
        <v>15500</v>
      </c>
    </row>
    <row r="40" spans="1:5" ht="12.75">
      <c r="A40" s="150"/>
      <c r="B40" s="151" t="s">
        <v>152</v>
      </c>
      <c r="C40" s="152" t="s">
        <v>153</v>
      </c>
      <c r="D40" s="153">
        <v>5400000</v>
      </c>
      <c r="E40" s="472">
        <v>3930</v>
      </c>
    </row>
    <row r="41" spans="1:5" ht="12.75">
      <c r="A41" s="155" t="s">
        <v>48</v>
      </c>
      <c r="B41" s="156" t="s">
        <v>154</v>
      </c>
      <c r="C41" s="157" t="s">
        <v>155</v>
      </c>
      <c r="D41" s="158">
        <f>SUM(D42:D45)</f>
        <v>76628342</v>
      </c>
      <c r="E41" s="473">
        <f>SUM(E42:E45)</f>
        <v>72248</v>
      </c>
    </row>
    <row r="42" spans="1:5" ht="12.75">
      <c r="A42" s="155"/>
      <c r="B42" s="151" t="s">
        <v>156</v>
      </c>
      <c r="C42" s="152" t="s">
        <v>157</v>
      </c>
      <c r="D42" s="153">
        <v>70007132</v>
      </c>
      <c r="E42" s="472">
        <v>66609</v>
      </c>
    </row>
    <row r="43" spans="1:5" ht="12.75">
      <c r="A43" s="155"/>
      <c r="B43" s="151" t="s">
        <v>158</v>
      </c>
      <c r="C43" s="152" t="s">
        <v>159</v>
      </c>
      <c r="D43" s="153">
        <v>2834260</v>
      </c>
      <c r="E43" s="472">
        <v>2242</v>
      </c>
    </row>
    <row r="44" spans="1:5" ht="12.75">
      <c r="A44" s="155"/>
      <c r="B44" s="151" t="s">
        <v>160</v>
      </c>
      <c r="C44" s="152" t="s">
        <v>161</v>
      </c>
      <c r="D44" s="153">
        <v>795000</v>
      </c>
      <c r="E44" s="472">
        <v>930</v>
      </c>
    </row>
    <row r="45" spans="1:5" ht="12.75">
      <c r="A45" s="155"/>
      <c r="B45" s="151" t="s">
        <v>162</v>
      </c>
      <c r="C45" s="152" t="s">
        <v>163</v>
      </c>
      <c r="D45" s="153">
        <v>2991950</v>
      </c>
      <c r="E45" s="472">
        <v>2467</v>
      </c>
    </row>
    <row r="46" spans="1:5" ht="12.75">
      <c r="A46" s="155" t="s">
        <v>164</v>
      </c>
      <c r="B46" s="156" t="s">
        <v>165</v>
      </c>
      <c r="C46" s="157" t="s">
        <v>166</v>
      </c>
      <c r="D46" s="158">
        <f>SUM(D59+D58+D51+D50+D47)</f>
        <v>170744000</v>
      </c>
      <c r="E46" s="473">
        <f>SUM(E59+E58+E51+E50+E47)</f>
        <v>167335</v>
      </c>
    </row>
    <row r="47" spans="1:5" ht="12.75">
      <c r="A47" s="150"/>
      <c r="B47" s="151" t="s">
        <v>167</v>
      </c>
      <c r="C47" s="152" t="s">
        <v>168</v>
      </c>
      <c r="D47" s="153">
        <f>SUM(D48:D49)</f>
        <v>50887000</v>
      </c>
      <c r="E47" s="472">
        <f>SUM(E48:E49)</f>
        <v>43830</v>
      </c>
    </row>
    <row r="48" spans="1:5" ht="12.75">
      <c r="A48" s="159"/>
      <c r="B48" s="160" t="s">
        <v>169</v>
      </c>
      <c r="C48" s="161" t="s">
        <v>170</v>
      </c>
      <c r="D48" s="162">
        <v>1945000</v>
      </c>
      <c r="E48" s="474">
        <v>1500</v>
      </c>
    </row>
    <row r="49" spans="1:5" ht="12.75">
      <c r="A49" s="159"/>
      <c r="B49" s="160" t="s">
        <v>171</v>
      </c>
      <c r="C49" s="161" t="s">
        <v>172</v>
      </c>
      <c r="D49" s="162">
        <v>48942000</v>
      </c>
      <c r="E49" s="474">
        <v>42330</v>
      </c>
    </row>
    <row r="50" spans="1:5" ht="12.75">
      <c r="A50" s="150"/>
      <c r="B50" s="151" t="s">
        <v>173</v>
      </c>
      <c r="C50" s="152" t="s">
        <v>174</v>
      </c>
      <c r="D50" s="153">
        <v>4450000</v>
      </c>
      <c r="E50" s="472">
        <v>2555</v>
      </c>
    </row>
    <row r="51" spans="1:5" ht="12.75">
      <c r="A51" s="150"/>
      <c r="B51" s="151" t="s">
        <v>175</v>
      </c>
      <c r="C51" s="152" t="s">
        <v>176</v>
      </c>
      <c r="D51" s="153">
        <f>SUM(D52:D57)</f>
        <v>71398000</v>
      </c>
      <c r="E51" s="472">
        <f>SUM(E52:E57)</f>
        <v>72531</v>
      </c>
    </row>
    <row r="52" spans="1:5" ht="12.75">
      <c r="A52" s="159"/>
      <c r="B52" s="160" t="s">
        <v>177</v>
      </c>
      <c r="C52" s="161" t="s">
        <v>178</v>
      </c>
      <c r="D52" s="162">
        <v>34057000</v>
      </c>
      <c r="E52" s="474">
        <v>35183</v>
      </c>
    </row>
    <row r="53" spans="1:5" ht="12.75">
      <c r="A53" s="159"/>
      <c r="B53" s="160" t="s">
        <v>179</v>
      </c>
      <c r="C53" s="161" t="s">
        <v>180</v>
      </c>
      <c r="D53" s="162">
        <v>3514000</v>
      </c>
      <c r="E53" s="474">
        <v>330</v>
      </c>
    </row>
    <row r="54" spans="1:5" ht="12.75">
      <c r="A54" s="163"/>
      <c r="B54" s="164" t="s">
        <v>181</v>
      </c>
      <c r="C54" s="161" t="s">
        <v>182</v>
      </c>
      <c r="D54" s="162">
        <v>6845000</v>
      </c>
      <c r="E54" s="474">
        <v>6208</v>
      </c>
    </row>
    <row r="55" spans="1:5" ht="12.75">
      <c r="A55" s="165"/>
      <c r="B55" s="160" t="s">
        <v>183</v>
      </c>
      <c r="C55" s="161" t="s">
        <v>184</v>
      </c>
      <c r="D55" s="162">
        <v>2000000</v>
      </c>
      <c r="E55" s="474">
        <v>7000</v>
      </c>
    </row>
    <row r="56" spans="1:5" ht="12.75">
      <c r="A56" s="166"/>
      <c r="B56" s="167" t="s">
        <v>185</v>
      </c>
      <c r="C56" s="168" t="s">
        <v>186</v>
      </c>
      <c r="D56" s="162">
        <v>3450000</v>
      </c>
      <c r="E56" s="474">
        <v>1770</v>
      </c>
    </row>
    <row r="57" spans="1:5" ht="12.75">
      <c r="A57" s="166"/>
      <c r="B57" s="160" t="s">
        <v>187</v>
      </c>
      <c r="C57" s="169" t="s">
        <v>188</v>
      </c>
      <c r="D57" s="162">
        <v>21532000</v>
      </c>
      <c r="E57" s="474">
        <v>22040</v>
      </c>
    </row>
    <row r="58" spans="1:5" ht="12.75">
      <c r="A58" s="170"/>
      <c r="B58" s="171" t="s">
        <v>189</v>
      </c>
      <c r="C58" s="172" t="s">
        <v>190</v>
      </c>
      <c r="D58" s="173">
        <v>570000</v>
      </c>
      <c r="E58" s="475">
        <v>130</v>
      </c>
    </row>
    <row r="59" spans="1:5" ht="12.75">
      <c r="A59" s="166"/>
      <c r="B59" s="174" t="s">
        <v>191</v>
      </c>
      <c r="C59" s="175" t="s">
        <v>192</v>
      </c>
      <c r="D59" s="153">
        <f>SUM(D60:D62)</f>
        <v>43439000</v>
      </c>
      <c r="E59" s="472">
        <f>SUM(E60:E62)</f>
        <v>48289</v>
      </c>
    </row>
    <row r="60" spans="1:5" ht="12.75">
      <c r="A60" s="165"/>
      <c r="B60" s="176" t="s">
        <v>193</v>
      </c>
      <c r="C60" s="169" t="s">
        <v>194</v>
      </c>
      <c r="D60" s="162">
        <v>40423000</v>
      </c>
      <c r="E60" s="474">
        <v>30271</v>
      </c>
    </row>
    <row r="61" spans="1:5" ht="12.75">
      <c r="A61" s="166"/>
      <c r="B61" s="176" t="s">
        <v>195</v>
      </c>
      <c r="C61" s="169" t="s">
        <v>196</v>
      </c>
      <c r="D61" s="162">
        <v>461000</v>
      </c>
      <c r="E61" s="474">
        <v>12265</v>
      </c>
    </row>
    <row r="62" spans="1:5" ht="12.75">
      <c r="A62" s="166"/>
      <c r="B62" s="176" t="s">
        <v>197</v>
      </c>
      <c r="C62" s="161" t="s">
        <v>198</v>
      </c>
      <c r="D62" s="162">
        <v>2555000</v>
      </c>
      <c r="E62" s="474">
        <v>5753</v>
      </c>
    </row>
    <row r="63" spans="1:5" ht="12.75">
      <c r="A63" s="155" t="s">
        <v>199</v>
      </c>
      <c r="B63" s="177" t="s">
        <v>200</v>
      </c>
      <c r="C63" s="178" t="s">
        <v>201</v>
      </c>
      <c r="D63" s="158">
        <f>SUM(D64:D67)</f>
        <v>16664000</v>
      </c>
      <c r="E63" s="473">
        <f>SUM(E64:E67)</f>
        <v>18500</v>
      </c>
    </row>
    <row r="64" spans="1:5" ht="12.75">
      <c r="A64" s="150"/>
      <c r="B64" s="174" t="s">
        <v>202</v>
      </c>
      <c r="C64" s="179" t="s">
        <v>203</v>
      </c>
      <c r="D64" s="153">
        <v>1000000</v>
      </c>
      <c r="E64" s="472">
        <v>200</v>
      </c>
    </row>
    <row r="65" spans="1:5" ht="12.75">
      <c r="A65" s="155"/>
      <c r="B65" s="174" t="s">
        <v>204</v>
      </c>
      <c r="C65" s="152" t="s">
        <v>205</v>
      </c>
      <c r="D65" s="153">
        <v>5864000</v>
      </c>
      <c r="E65" s="472">
        <v>9100</v>
      </c>
    </row>
    <row r="66" spans="1:5" ht="12.75">
      <c r="A66" s="180"/>
      <c r="B66" s="181" t="s">
        <v>206</v>
      </c>
      <c r="C66" s="152" t="s">
        <v>207</v>
      </c>
      <c r="D66" s="153">
        <v>6000000</v>
      </c>
      <c r="E66" s="472">
        <v>6000</v>
      </c>
    </row>
    <row r="67" spans="1:5" ht="12.75">
      <c r="A67" s="180"/>
      <c r="B67" s="181" t="s">
        <v>208</v>
      </c>
      <c r="C67" s="152" t="s">
        <v>209</v>
      </c>
      <c r="D67" s="153">
        <v>3800000</v>
      </c>
      <c r="E67" s="472">
        <v>3200</v>
      </c>
    </row>
    <row r="68" spans="1:5" ht="12.75">
      <c r="A68" s="155" t="s">
        <v>210</v>
      </c>
      <c r="B68" s="177">
        <v>5</v>
      </c>
      <c r="C68" s="182" t="s">
        <v>211</v>
      </c>
      <c r="D68" s="158">
        <f>SUM(D69:D70)</f>
        <v>9620000</v>
      </c>
      <c r="E68" s="473">
        <v>5850</v>
      </c>
    </row>
    <row r="69" spans="1:5" ht="12.75">
      <c r="A69" s="183"/>
      <c r="B69" s="184" t="s">
        <v>212</v>
      </c>
      <c r="C69" s="185" t="s">
        <v>213</v>
      </c>
      <c r="D69" s="186">
        <v>120000</v>
      </c>
      <c r="E69" s="476">
        <v>2850</v>
      </c>
    </row>
    <row r="70" spans="1:5" ht="13.5" thickBot="1">
      <c r="A70" s="187"/>
      <c r="B70" s="188" t="s">
        <v>214</v>
      </c>
      <c r="C70" s="189" t="s">
        <v>215</v>
      </c>
      <c r="D70" s="190">
        <v>9500000</v>
      </c>
      <c r="E70" s="477">
        <v>3000</v>
      </c>
    </row>
    <row r="71" spans="1:5" ht="14.25" thickBot="1" thickTop="1">
      <c r="A71" s="518" t="s">
        <v>216</v>
      </c>
      <c r="B71" s="519"/>
      <c r="C71" s="520"/>
      <c r="D71" s="138">
        <f>SUM(D32+D41+D46+D63+D68)</f>
        <v>570840542</v>
      </c>
      <c r="E71" s="467">
        <f>SUM(E32+E41+E46+E63+E68)</f>
        <v>529176</v>
      </c>
    </row>
    <row r="72" spans="1:5" ht="13.5" thickTop="1">
      <c r="A72" s="131" t="s">
        <v>217</v>
      </c>
      <c r="B72" s="191">
        <v>6</v>
      </c>
      <c r="C72" s="192" t="s">
        <v>218</v>
      </c>
      <c r="D72" s="149">
        <v>64387900</v>
      </c>
      <c r="E72" s="478">
        <v>67475</v>
      </c>
    </row>
    <row r="73" spans="1:5" ht="12.75">
      <c r="A73" s="193" t="s">
        <v>219</v>
      </c>
      <c r="B73" s="177">
        <v>7</v>
      </c>
      <c r="C73" s="178" t="s">
        <v>220</v>
      </c>
      <c r="D73" s="157"/>
      <c r="E73" s="479">
        <v>254</v>
      </c>
    </row>
    <row r="74" spans="1:5" ht="13.5" thickBot="1">
      <c r="A74" s="135" t="s">
        <v>221</v>
      </c>
      <c r="B74" s="194">
        <v>8</v>
      </c>
      <c r="C74" s="195" t="s">
        <v>222</v>
      </c>
      <c r="D74" s="196"/>
      <c r="E74" s="480">
        <v>1000</v>
      </c>
    </row>
    <row r="75" spans="1:5" ht="14.25" thickBot="1" thickTop="1">
      <c r="A75" s="511" t="s">
        <v>223</v>
      </c>
      <c r="B75" s="512"/>
      <c r="C75" s="512"/>
      <c r="D75" s="198">
        <f>SUM(D72:D74)</f>
        <v>64387900</v>
      </c>
      <c r="E75" s="481">
        <f>SUM(E72:E74)</f>
        <v>68729</v>
      </c>
    </row>
    <row r="76" spans="1:5" ht="14.25" thickBot="1" thickTop="1">
      <c r="A76" s="197" t="s">
        <v>224</v>
      </c>
      <c r="B76" s="199">
        <v>9</v>
      </c>
      <c r="C76" s="200" t="s">
        <v>225</v>
      </c>
      <c r="D76" s="198">
        <v>301346442</v>
      </c>
      <c r="E76" s="481">
        <v>286495</v>
      </c>
    </row>
    <row r="77" spans="1:5" ht="14.25" thickBot="1" thickTop="1">
      <c r="A77" s="511" t="s">
        <v>226</v>
      </c>
      <c r="B77" s="512"/>
      <c r="C77" s="512"/>
      <c r="D77" s="198">
        <f>SUM(D76)</f>
        <v>301346442</v>
      </c>
      <c r="E77" s="481">
        <v>286495</v>
      </c>
    </row>
    <row r="78" spans="1:5" ht="15.75" thickTop="1">
      <c r="A78" s="513" t="s">
        <v>227</v>
      </c>
      <c r="B78" s="514"/>
      <c r="C78" s="514"/>
      <c r="D78" s="201">
        <f>SUM(D71+D75+D77)</f>
        <v>936574884</v>
      </c>
      <c r="E78" s="482">
        <f>SUM(E71+E75+E77)</f>
        <v>884400</v>
      </c>
    </row>
    <row r="79" spans="1:5" ht="12.75">
      <c r="A79" s="509" t="s">
        <v>228</v>
      </c>
      <c r="B79" s="510"/>
      <c r="C79" s="510"/>
      <c r="D79" s="202">
        <f>SUM(D20-D71)</f>
        <v>-29008142</v>
      </c>
      <c r="E79" s="483">
        <f>SUM(E20-E71)</f>
        <v>-24181</v>
      </c>
    </row>
    <row r="80" spans="1:5" ht="12.75">
      <c r="A80" s="509" t="s">
        <v>229</v>
      </c>
      <c r="B80" s="510"/>
      <c r="C80" s="510"/>
      <c r="D80" s="202">
        <f>SUM(D23-D75)</f>
        <v>-48915900</v>
      </c>
      <c r="E80" s="483">
        <f>SUM(E23-E75)</f>
        <v>-64320</v>
      </c>
    </row>
    <row r="81" spans="1:5" ht="12.75">
      <c r="A81" s="509" t="s">
        <v>230</v>
      </c>
      <c r="B81" s="510"/>
      <c r="C81" s="510"/>
      <c r="D81" s="202">
        <f>SUM(D29-D77)</f>
        <v>77924042</v>
      </c>
      <c r="E81" s="483">
        <f>SUM(E29-E77)</f>
        <v>88501</v>
      </c>
    </row>
  </sheetData>
  <sheetProtection/>
  <mergeCells count="13">
    <mergeCell ref="A1:D1"/>
    <mergeCell ref="A2:D2"/>
    <mergeCell ref="A20:C20"/>
    <mergeCell ref="A23:C23"/>
    <mergeCell ref="A29:C29"/>
    <mergeCell ref="A81:C81"/>
    <mergeCell ref="A77:C77"/>
    <mergeCell ref="A78:C78"/>
    <mergeCell ref="A79:C79"/>
    <mergeCell ref="A80:C80"/>
    <mergeCell ref="A30:C30"/>
    <mergeCell ref="A71:C71"/>
    <mergeCell ref="A75:C7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pane xSplit="3615" ySplit="2850" topLeftCell="E19" activePane="bottomRight" state="split"/>
      <selection pane="topLeft" activeCell="A1" sqref="A1"/>
      <selection pane="topRight" activeCell="A2" sqref="A2:N2"/>
      <selection pane="bottomLeft" activeCell="A37" sqref="A37"/>
      <selection pane="bottomRight" activeCell="K28" sqref="K28"/>
    </sheetView>
  </sheetViews>
  <sheetFormatPr defaultColWidth="9.140625" defaultRowHeight="12.75"/>
  <cols>
    <col min="1" max="1" width="30.7109375" style="0" customWidth="1"/>
    <col min="2" max="3" width="14.140625" style="63" bestFit="1" customWidth="1"/>
    <col min="4" max="5" width="12.7109375" style="63" bestFit="1" customWidth="1"/>
    <col min="6" max="6" width="14.140625" style="63" bestFit="1" customWidth="1"/>
    <col min="7" max="7" width="12.7109375" style="63" bestFit="1" customWidth="1"/>
    <col min="8" max="8" width="9.140625" style="63" customWidth="1"/>
    <col min="9" max="9" width="12.7109375" style="63" bestFit="1" customWidth="1"/>
    <col min="10" max="10" width="13.28125" style="63" customWidth="1"/>
    <col min="11" max="11" width="15.28125" style="63" customWidth="1"/>
    <col min="12" max="12" width="12.8515625" style="63" customWidth="1"/>
    <col min="13" max="14" width="14.140625" style="63" bestFit="1" customWidth="1"/>
  </cols>
  <sheetData>
    <row r="1" spans="1:14" ht="12.75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1:14" ht="12.75">
      <c r="A2" s="530" t="s">
        <v>393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4" ht="12.75">
      <c r="A3" s="205"/>
      <c r="B3" s="206"/>
      <c r="C3" s="206"/>
      <c r="D3" s="207"/>
      <c r="E3" s="207"/>
      <c r="F3" s="207"/>
      <c r="G3" s="207"/>
      <c r="H3" s="207"/>
      <c r="I3" s="531" t="s">
        <v>231</v>
      </c>
      <c r="J3" s="532"/>
      <c r="K3" s="532"/>
      <c r="L3" s="532"/>
      <c r="M3" s="532"/>
      <c r="N3" s="532"/>
    </row>
    <row r="4" spans="1:14" ht="87.75">
      <c r="A4" s="208" t="s">
        <v>96</v>
      </c>
      <c r="B4" s="209" t="s">
        <v>232</v>
      </c>
      <c r="C4" s="210" t="s">
        <v>233</v>
      </c>
      <c r="D4" s="211" t="s">
        <v>234</v>
      </c>
      <c r="E4" s="212" t="s">
        <v>235</v>
      </c>
      <c r="F4" s="211" t="s">
        <v>236</v>
      </c>
      <c r="G4" s="213" t="s">
        <v>237</v>
      </c>
      <c r="H4" s="211" t="s">
        <v>238</v>
      </c>
      <c r="I4" s="211" t="s">
        <v>239</v>
      </c>
      <c r="J4" s="211" t="s">
        <v>240</v>
      </c>
      <c r="K4" s="211" t="s">
        <v>241</v>
      </c>
      <c r="L4" s="211" t="s">
        <v>242</v>
      </c>
      <c r="M4" s="211" t="s">
        <v>243</v>
      </c>
      <c r="N4" s="211" t="s">
        <v>244</v>
      </c>
    </row>
    <row r="5" spans="1:14" ht="13.5" thickBot="1">
      <c r="A5" s="214" t="s">
        <v>245</v>
      </c>
      <c r="B5" s="215">
        <f>SUM(F5+I5+N5)</f>
        <v>622256442</v>
      </c>
      <c r="C5" s="215">
        <f aca="true" t="shared" si="0" ref="C5:N5">SUM(C6:C7)</f>
        <v>394000400</v>
      </c>
      <c r="D5" s="215">
        <f t="shared" si="0"/>
        <v>91385000</v>
      </c>
      <c r="E5" s="216">
        <f t="shared" si="0"/>
        <v>43958000</v>
      </c>
      <c r="F5" s="215">
        <f>SUM(F6:F7)</f>
        <v>529343400</v>
      </c>
      <c r="G5" s="217">
        <f t="shared" si="0"/>
        <v>15472000</v>
      </c>
      <c r="H5" s="215">
        <f t="shared" si="0"/>
        <v>0</v>
      </c>
      <c r="I5" s="215">
        <f t="shared" si="0"/>
        <v>15472000</v>
      </c>
      <c r="J5" s="215">
        <f t="shared" si="0"/>
        <v>21000000</v>
      </c>
      <c r="K5" s="215">
        <f t="shared" si="0"/>
        <v>31441042</v>
      </c>
      <c r="L5" s="215">
        <f t="shared" si="0"/>
        <v>25000000</v>
      </c>
      <c r="M5" s="215">
        <f t="shared" si="0"/>
        <v>0</v>
      </c>
      <c r="N5" s="215">
        <f t="shared" si="0"/>
        <v>77441042</v>
      </c>
    </row>
    <row r="6" spans="1:14" ht="14.25" thickBot="1" thickTop="1">
      <c r="A6" s="218" t="s">
        <v>246</v>
      </c>
      <c r="B6" s="219">
        <f>SUM(F6+I6+N6)</f>
        <v>619177442</v>
      </c>
      <c r="C6" s="219">
        <f aca="true" t="shared" si="1" ref="C6:N6">SUM(C9+C15+C19)</f>
        <v>394000400</v>
      </c>
      <c r="D6" s="219">
        <f t="shared" si="1"/>
        <v>91385000</v>
      </c>
      <c r="E6" s="220">
        <f t="shared" si="1"/>
        <v>40879000</v>
      </c>
      <c r="F6" s="219">
        <f t="shared" si="1"/>
        <v>526264400</v>
      </c>
      <c r="G6" s="221">
        <f t="shared" si="1"/>
        <v>15472000</v>
      </c>
      <c r="H6" s="219">
        <f t="shared" si="1"/>
        <v>0</v>
      </c>
      <c r="I6" s="219">
        <f t="shared" si="1"/>
        <v>15472000</v>
      </c>
      <c r="J6" s="219">
        <f t="shared" si="1"/>
        <v>21000000</v>
      </c>
      <c r="K6" s="219">
        <f t="shared" si="1"/>
        <v>31441042</v>
      </c>
      <c r="L6" s="219">
        <f t="shared" si="1"/>
        <v>25000000</v>
      </c>
      <c r="M6" s="219">
        <f t="shared" si="1"/>
        <v>0</v>
      </c>
      <c r="N6" s="219">
        <f t="shared" si="1"/>
        <v>77441042</v>
      </c>
    </row>
    <row r="7" spans="1:14" ht="13.5" thickBot="1">
      <c r="A7" s="222" t="s">
        <v>247</v>
      </c>
      <c r="B7" s="223">
        <f>SUM(F7+I7)</f>
        <v>3079000</v>
      </c>
      <c r="C7" s="223">
        <f>SUM(C12)</f>
        <v>0</v>
      </c>
      <c r="D7" s="223">
        <f aca="true" t="shared" si="2" ref="D7:N7">SUM(D12)</f>
        <v>0</v>
      </c>
      <c r="E7" s="223">
        <f t="shared" si="2"/>
        <v>3079000</v>
      </c>
      <c r="F7" s="223">
        <f t="shared" si="2"/>
        <v>3079000</v>
      </c>
      <c r="G7" s="223">
        <f t="shared" si="2"/>
        <v>0</v>
      </c>
      <c r="H7" s="223">
        <f t="shared" si="2"/>
        <v>0</v>
      </c>
      <c r="I7" s="223">
        <f t="shared" si="2"/>
        <v>0</v>
      </c>
      <c r="J7" s="223">
        <f t="shared" si="2"/>
        <v>0</v>
      </c>
      <c r="K7" s="223">
        <f t="shared" si="2"/>
        <v>0</v>
      </c>
      <c r="L7" s="223">
        <f t="shared" si="2"/>
        <v>0</v>
      </c>
      <c r="M7" s="223">
        <f t="shared" si="2"/>
        <v>0</v>
      </c>
      <c r="N7" s="223">
        <f t="shared" si="2"/>
        <v>0</v>
      </c>
    </row>
    <row r="8" spans="1:14" ht="12.75">
      <c r="A8" s="224" t="s">
        <v>248</v>
      </c>
      <c r="B8" s="225">
        <f>SUM(F8+N8)</f>
        <v>16190000</v>
      </c>
      <c r="C8" s="225">
        <f>SUM(C9+C12)</f>
        <v>0</v>
      </c>
      <c r="D8" s="225">
        <f aca="true" t="shared" si="3" ref="D8:N8">SUM(D9+D12)</f>
        <v>0</v>
      </c>
      <c r="E8" s="225">
        <f t="shared" si="3"/>
        <v>16190000</v>
      </c>
      <c r="F8" s="225">
        <f t="shared" si="3"/>
        <v>16190000</v>
      </c>
      <c r="G8" s="225">
        <f t="shared" si="3"/>
        <v>0</v>
      </c>
      <c r="H8" s="225">
        <f t="shared" si="3"/>
        <v>0</v>
      </c>
      <c r="I8" s="225">
        <f t="shared" si="3"/>
        <v>0</v>
      </c>
      <c r="J8" s="225">
        <f t="shared" si="3"/>
        <v>0</v>
      </c>
      <c r="K8" s="225">
        <f t="shared" si="3"/>
        <v>0</v>
      </c>
      <c r="L8" s="225">
        <f t="shared" si="3"/>
        <v>0</v>
      </c>
      <c r="M8" s="225">
        <f t="shared" si="3"/>
        <v>0</v>
      </c>
      <c r="N8" s="225">
        <f t="shared" si="3"/>
        <v>0</v>
      </c>
    </row>
    <row r="9" spans="1:14" ht="12.75">
      <c r="A9" s="226" t="s">
        <v>246</v>
      </c>
      <c r="B9" s="227">
        <f>SUM(F9+I9+N8)</f>
        <v>13111000</v>
      </c>
      <c r="C9" s="227">
        <f>SUM(C10:C11)</f>
        <v>0</v>
      </c>
      <c r="D9" s="227">
        <f aca="true" t="shared" si="4" ref="D9:N9">SUM(D10:D11)</f>
        <v>0</v>
      </c>
      <c r="E9" s="227">
        <f t="shared" si="4"/>
        <v>13111000</v>
      </c>
      <c r="F9" s="227">
        <f t="shared" si="4"/>
        <v>13111000</v>
      </c>
      <c r="G9" s="227">
        <f t="shared" si="4"/>
        <v>0</v>
      </c>
      <c r="H9" s="227">
        <f t="shared" si="4"/>
        <v>0</v>
      </c>
      <c r="I9" s="227">
        <f t="shared" si="4"/>
        <v>0</v>
      </c>
      <c r="J9" s="227">
        <f t="shared" si="4"/>
        <v>0</v>
      </c>
      <c r="K9" s="227">
        <f t="shared" si="4"/>
        <v>0</v>
      </c>
      <c r="L9" s="227">
        <f t="shared" si="4"/>
        <v>0</v>
      </c>
      <c r="M9" s="227">
        <f t="shared" si="4"/>
        <v>0</v>
      </c>
      <c r="N9" s="227">
        <f t="shared" si="4"/>
        <v>0</v>
      </c>
    </row>
    <row r="10" spans="1:14" ht="12.75">
      <c r="A10" s="228" t="s">
        <v>249</v>
      </c>
      <c r="B10" s="227">
        <f>SUM(F10+I10+N9)</f>
        <v>12236000</v>
      </c>
      <c r="C10" s="229"/>
      <c r="D10" s="229"/>
      <c r="E10" s="230">
        <v>12236000</v>
      </c>
      <c r="F10" s="227">
        <f>SUM(C10:E10)</f>
        <v>12236000</v>
      </c>
      <c r="G10" s="231"/>
      <c r="H10" s="229"/>
      <c r="I10" s="229"/>
      <c r="J10" s="229"/>
      <c r="K10" s="229"/>
      <c r="L10" s="229"/>
      <c r="M10" s="229"/>
      <c r="N10" s="229"/>
    </row>
    <row r="11" spans="1:14" ht="12.75">
      <c r="A11" s="232" t="s">
        <v>298</v>
      </c>
      <c r="B11" s="227">
        <f>SUM(F11+I11+N10)</f>
        <v>875000</v>
      </c>
      <c r="C11" s="229"/>
      <c r="D11" s="229"/>
      <c r="E11" s="230">
        <v>875000</v>
      </c>
      <c r="F11" s="227">
        <f>SUM(C11:E11)</f>
        <v>875000</v>
      </c>
      <c r="G11" s="231"/>
      <c r="H11" s="229"/>
      <c r="I11" s="229"/>
      <c r="J11" s="229"/>
      <c r="K11" s="229"/>
      <c r="L11" s="229"/>
      <c r="M11" s="229"/>
      <c r="N11" s="229"/>
    </row>
    <row r="12" spans="1:14" ht="12.75">
      <c r="A12" s="427" t="s">
        <v>247</v>
      </c>
      <c r="B12" s="227">
        <f>SUM(F12+I12+N11)</f>
        <v>3079000</v>
      </c>
      <c r="C12" s="229">
        <f>SUM(C13)</f>
        <v>0</v>
      </c>
      <c r="D12" s="229">
        <f aca="true" t="shared" si="5" ref="D12:N12">SUM(D13)</f>
        <v>0</v>
      </c>
      <c r="E12" s="229">
        <f t="shared" si="5"/>
        <v>3079000</v>
      </c>
      <c r="F12" s="229">
        <f t="shared" si="5"/>
        <v>3079000</v>
      </c>
      <c r="G12" s="229">
        <f t="shared" si="5"/>
        <v>0</v>
      </c>
      <c r="H12" s="229">
        <f t="shared" si="5"/>
        <v>0</v>
      </c>
      <c r="I12" s="229">
        <f t="shared" si="5"/>
        <v>0</v>
      </c>
      <c r="J12" s="229">
        <f t="shared" si="5"/>
        <v>0</v>
      </c>
      <c r="K12" s="229">
        <f t="shared" si="5"/>
        <v>0</v>
      </c>
      <c r="L12" s="229">
        <f t="shared" si="5"/>
        <v>0</v>
      </c>
      <c r="M12" s="229">
        <f t="shared" si="5"/>
        <v>0</v>
      </c>
      <c r="N12" s="229">
        <f t="shared" si="5"/>
        <v>0</v>
      </c>
    </row>
    <row r="13" spans="1:14" ht="12.75">
      <c r="A13" s="232" t="s">
        <v>395</v>
      </c>
      <c r="B13" s="227">
        <f>SUM(F13+I13+N12)</f>
        <v>3079000</v>
      </c>
      <c r="C13" s="229"/>
      <c r="D13" s="229"/>
      <c r="E13" s="230">
        <v>3079000</v>
      </c>
      <c r="F13" s="227">
        <f>SUM(C13:E13)</f>
        <v>3079000</v>
      </c>
      <c r="G13" s="231"/>
      <c r="H13" s="229"/>
      <c r="I13" s="229"/>
      <c r="J13" s="229"/>
      <c r="K13" s="229"/>
      <c r="L13" s="229"/>
      <c r="M13" s="229"/>
      <c r="N13" s="229"/>
    </row>
    <row r="14" spans="1:14" ht="12.75">
      <c r="A14" s="233" t="s">
        <v>250</v>
      </c>
      <c r="B14" s="234">
        <f>SUM(F14)</f>
        <v>9677000</v>
      </c>
      <c r="C14" s="234">
        <f>SUM(C16:C17)</f>
        <v>9677000</v>
      </c>
      <c r="D14" s="234">
        <f>SUM(D16:D17)</f>
        <v>0</v>
      </c>
      <c r="E14" s="235">
        <f>SUM(E16:E17)</f>
        <v>0</v>
      </c>
      <c r="F14" s="234">
        <f>SUM(F16:F17)</f>
        <v>9677000</v>
      </c>
      <c r="G14" s="236"/>
      <c r="H14" s="237"/>
      <c r="I14" s="234"/>
      <c r="J14" s="237"/>
      <c r="K14" s="234"/>
      <c r="L14" s="234"/>
      <c r="M14" s="234"/>
      <c r="N14" s="234"/>
    </row>
    <row r="15" spans="1:14" ht="12.75">
      <c r="A15" s="233" t="s">
        <v>246</v>
      </c>
      <c r="B15" s="234">
        <f>SUM(F15)</f>
        <v>9677000</v>
      </c>
      <c r="C15" s="234">
        <f>SUM(C16:C17)</f>
        <v>9677000</v>
      </c>
      <c r="D15" s="237"/>
      <c r="E15" s="238"/>
      <c r="F15" s="237">
        <f>SUM(C15:E15)</f>
        <v>9677000</v>
      </c>
      <c r="G15" s="239"/>
      <c r="H15" s="237"/>
      <c r="I15" s="237"/>
      <c r="J15" s="237"/>
      <c r="K15" s="237"/>
      <c r="L15" s="237"/>
      <c r="M15" s="237"/>
      <c r="N15" s="237"/>
    </row>
    <row r="16" spans="1:14" ht="12.75">
      <c r="A16" s="228" t="s">
        <v>251</v>
      </c>
      <c r="B16" s="234">
        <f>SUM(F16)</f>
        <v>9293000</v>
      </c>
      <c r="C16" s="229">
        <v>9293000</v>
      </c>
      <c r="D16" s="240"/>
      <c r="E16" s="241"/>
      <c r="F16" s="237">
        <f>SUM(C16:E16)</f>
        <v>9293000</v>
      </c>
      <c r="G16" s="242"/>
      <c r="H16" s="240"/>
      <c r="I16" s="240"/>
      <c r="J16" s="240"/>
      <c r="K16" s="240"/>
      <c r="L16" s="229"/>
      <c r="M16" s="229"/>
      <c r="N16" s="240"/>
    </row>
    <row r="17" spans="1:14" ht="12.75">
      <c r="A17" s="228" t="s">
        <v>252</v>
      </c>
      <c r="B17" s="234">
        <f>SUM(F17)</f>
        <v>384000</v>
      </c>
      <c r="C17" s="229">
        <v>384000</v>
      </c>
      <c r="D17" s="240"/>
      <c r="E17" s="241"/>
      <c r="F17" s="237">
        <f>SUM(C17:E17)</f>
        <v>384000</v>
      </c>
      <c r="G17" s="242"/>
      <c r="H17" s="240"/>
      <c r="I17" s="240"/>
      <c r="J17" s="240"/>
      <c r="K17" s="240"/>
      <c r="L17" s="229"/>
      <c r="M17" s="229"/>
      <c r="N17" s="240"/>
    </row>
    <row r="18" spans="1:14" ht="12.75">
      <c r="A18" s="233" t="s">
        <v>253</v>
      </c>
      <c r="B18" s="243">
        <f aca="true" t="shared" si="6" ref="B18:B29">SUM(F18+I18+N18)</f>
        <v>596389442</v>
      </c>
      <c r="C18" s="243">
        <f>SUM(C19)</f>
        <v>384323400</v>
      </c>
      <c r="D18" s="243">
        <f>SUM(D19)</f>
        <v>91385000</v>
      </c>
      <c r="E18" s="244">
        <f>SUM(E19)</f>
        <v>27768000</v>
      </c>
      <c r="F18" s="243">
        <f>SUM(F19)</f>
        <v>503476400</v>
      </c>
      <c r="G18" s="236">
        <f aca="true" t="shared" si="7" ref="G18:N18">SUM(G19)</f>
        <v>15472000</v>
      </c>
      <c r="H18" s="234">
        <f t="shared" si="7"/>
        <v>0</v>
      </c>
      <c r="I18" s="234">
        <f t="shared" si="7"/>
        <v>15472000</v>
      </c>
      <c r="J18" s="234">
        <f t="shared" si="7"/>
        <v>21000000</v>
      </c>
      <c r="K18" s="234">
        <f t="shared" si="7"/>
        <v>31441042</v>
      </c>
      <c r="L18" s="234">
        <f t="shared" si="7"/>
        <v>25000000</v>
      </c>
      <c r="M18" s="234">
        <f t="shared" si="7"/>
        <v>0</v>
      </c>
      <c r="N18" s="234">
        <f t="shared" si="7"/>
        <v>77441042</v>
      </c>
    </row>
    <row r="19" spans="1:14" ht="12.75">
      <c r="A19" s="233" t="s">
        <v>246</v>
      </c>
      <c r="B19" s="243">
        <f>SUM(B20:B29)</f>
        <v>596389442</v>
      </c>
      <c r="C19" s="243">
        <f>SUM(C20:C29)</f>
        <v>384323400</v>
      </c>
      <c r="D19" s="243">
        <f>SUM(D20:D29)</f>
        <v>91385000</v>
      </c>
      <c r="E19" s="244">
        <f>SUM(E20:E29)</f>
        <v>27768000</v>
      </c>
      <c r="F19" s="243">
        <f>SUM(F20:F29)</f>
        <v>503476400</v>
      </c>
      <c r="G19" s="243">
        <f aca="true" t="shared" si="8" ref="G19:N19">SUM(G20:G29)</f>
        <v>15472000</v>
      </c>
      <c r="H19" s="243">
        <f t="shared" si="8"/>
        <v>0</v>
      </c>
      <c r="I19" s="243">
        <f t="shared" si="8"/>
        <v>15472000</v>
      </c>
      <c r="J19" s="243">
        <f t="shared" si="8"/>
        <v>21000000</v>
      </c>
      <c r="K19" s="243">
        <f>SUM(K20:K29)</f>
        <v>31441042</v>
      </c>
      <c r="L19" s="243">
        <f t="shared" si="8"/>
        <v>25000000</v>
      </c>
      <c r="M19" s="243">
        <f t="shared" si="8"/>
        <v>0</v>
      </c>
      <c r="N19" s="243">
        <f t="shared" si="8"/>
        <v>77441042</v>
      </c>
    </row>
    <row r="20" spans="1:14" ht="12.75">
      <c r="A20" s="245" t="s">
        <v>254</v>
      </c>
      <c r="B20" s="246">
        <f t="shared" si="6"/>
        <v>91385000</v>
      </c>
      <c r="C20" s="246"/>
      <c r="D20" s="246">
        <v>91385000</v>
      </c>
      <c r="E20" s="230"/>
      <c r="F20" s="240">
        <f>SUM(C20:E20)</f>
        <v>91385000</v>
      </c>
      <c r="G20" s="242"/>
      <c r="H20" s="240"/>
      <c r="I20" s="240">
        <f>SUM(G20:H20)</f>
        <v>0</v>
      </c>
      <c r="J20" s="240"/>
      <c r="K20" s="240"/>
      <c r="L20" s="229"/>
      <c r="M20" s="229"/>
      <c r="N20" s="234">
        <f>SUM(J20:M20)</f>
        <v>0</v>
      </c>
    </row>
    <row r="21" spans="1:14" ht="12.75">
      <c r="A21" s="245" t="s">
        <v>255</v>
      </c>
      <c r="B21" s="246">
        <f t="shared" si="6"/>
        <v>1200000</v>
      </c>
      <c r="C21" s="246"/>
      <c r="D21" s="240"/>
      <c r="E21" s="230">
        <v>1200000</v>
      </c>
      <c r="F21" s="240">
        <f aca="true" t="shared" si="9" ref="F21:F29">SUM(C21:E21)</f>
        <v>1200000</v>
      </c>
      <c r="G21" s="242"/>
      <c r="H21" s="240"/>
      <c r="I21" s="240">
        <f aca="true" t="shared" si="10" ref="I21:I29">SUM(G21:H21)</f>
        <v>0</v>
      </c>
      <c r="J21" s="240"/>
      <c r="K21" s="240"/>
      <c r="L21" s="229"/>
      <c r="M21" s="229"/>
      <c r="N21" s="234">
        <f aca="true" t="shared" si="11" ref="N21:N29">SUM(J21:M21)</f>
        <v>0</v>
      </c>
    </row>
    <row r="22" spans="1:14" ht="12.75">
      <c r="A22" s="245" t="s">
        <v>256</v>
      </c>
      <c r="B22" s="246">
        <f t="shared" si="6"/>
        <v>3121000</v>
      </c>
      <c r="C22" s="246"/>
      <c r="D22" s="229"/>
      <c r="E22" s="241">
        <v>2649000</v>
      </c>
      <c r="F22" s="240">
        <f t="shared" si="9"/>
        <v>2649000</v>
      </c>
      <c r="G22" s="242">
        <v>472000</v>
      </c>
      <c r="H22" s="229"/>
      <c r="I22" s="240">
        <f t="shared" si="10"/>
        <v>472000</v>
      </c>
      <c r="J22" s="229"/>
      <c r="K22" s="240"/>
      <c r="L22" s="229"/>
      <c r="M22" s="229"/>
      <c r="N22" s="234">
        <f t="shared" si="11"/>
        <v>0</v>
      </c>
    </row>
    <row r="23" spans="1:14" ht="12.75">
      <c r="A23" s="245" t="s">
        <v>257</v>
      </c>
      <c r="B23" s="246">
        <f t="shared" si="6"/>
        <v>367323400</v>
      </c>
      <c r="C23" s="246">
        <v>367323400</v>
      </c>
      <c r="D23" s="240"/>
      <c r="E23" s="241"/>
      <c r="F23" s="240">
        <f t="shared" si="9"/>
        <v>367323400</v>
      </c>
      <c r="G23" s="242"/>
      <c r="H23" s="240"/>
      <c r="I23" s="240">
        <f t="shared" si="10"/>
        <v>0</v>
      </c>
      <c r="J23" s="240"/>
      <c r="K23" s="229"/>
      <c r="L23" s="229"/>
      <c r="M23" s="229"/>
      <c r="N23" s="234">
        <f t="shared" si="11"/>
        <v>0</v>
      </c>
    </row>
    <row r="24" spans="1:14" ht="12.75">
      <c r="A24" s="245" t="s">
        <v>258</v>
      </c>
      <c r="B24" s="246">
        <f t="shared" si="6"/>
        <v>17000000</v>
      </c>
      <c r="C24" s="246">
        <v>17000000</v>
      </c>
      <c r="D24" s="240"/>
      <c r="E24" s="230"/>
      <c r="F24" s="240">
        <f t="shared" si="9"/>
        <v>17000000</v>
      </c>
      <c r="G24" s="231"/>
      <c r="H24" s="240"/>
      <c r="I24" s="240">
        <f t="shared" si="10"/>
        <v>0</v>
      </c>
      <c r="J24" s="240"/>
      <c r="K24" s="240"/>
      <c r="L24" s="229"/>
      <c r="M24" s="229"/>
      <c r="N24" s="234">
        <f t="shared" si="11"/>
        <v>0</v>
      </c>
    </row>
    <row r="25" spans="1:14" ht="12.75">
      <c r="A25" s="245" t="s">
        <v>259</v>
      </c>
      <c r="B25" s="246">
        <f t="shared" si="6"/>
        <v>1524000</v>
      </c>
      <c r="C25" s="246"/>
      <c r="D25" s="240"/>
      <c r="E25" s="241">
        <v>1524000</v>
      </c>
      <c r="F25" s="240">
        <f t="shared" si="9"/>
        <v>1524000</v>
      </c>
      <c r="G25" s="231"/>
      <c r="H25" s="240"/>
      <c r="I25" s="240">
        <f t="shared" si="10"/>
        <v>0</v>
      </c>
      <c r="J25" s="240"/>
      <c r="K25" s="240"/>
      <c r="L25" s="229"/>
      <c r="M25" s="229"/>
      <c r="N25" s="234">
        <f t="shared" si="11"/>
        <v>0</v>
      </c>
    </row>
    <row r="26" spans="1:14" ht="12.75">
      <c r="A26" s="232" t="s">
        <v>260</v>
      </c>
      <c r="B26" s="246">
        <f t="shared" si="6"/>
        <v>56441042</v>
      </c>
      <c r="C26" s="246"/>
      <c r="D26" s="240"/>
      <c r="E26" s="241"/>
      <c r="F26" s="240">
        <f t="shared" si="9"/>
        <v>0</v>
      </c>
      <c r="G26" s="231"/>
      <c r="H26" s="240"/>
      <c r="I26" s="240">
        <f t="shared" si="10"/>
        <v>0</v>
      </c>
      <c r="J26" s="240"/>
      <c r="K26" s="240">
        <v>31441042</v>
      </c>
      <c r="L26" s="229">
        <v>25000000</v>
      </c>
      <c r="M26" s="229"/>
      <c r="N26" s="234">
        <f t="shared" si="11"/>
        <v>56441042</v>
      </c>
    </row>
    <row r="27" spans="1:14" ht="12.75">
      <c r="A27" s="421" t="s">
        <v>394</v>
      </c>
      <c r="B27" s="246">
        <f t="shared" si="6"/>
        <v>6000000</v>
      </c>
      <c r="C27" s="419"/>
      <c r="D27" s="422"/>
      <c r="E27" s="423">
        <v>6000000</v>
      </c>
      <c r="F27" s="240">
        <f t="shared" si="9"/>
        <v>6000000</v>
      </c>
      <c r="G27" s="424"/>
      <c r="H27" s="422"/>
      <c r="I27" s="240"/>
      <c r="J27" s="422"/>
      <c r="K27" s="422"/>
      <c r="L27" s="425"/>
      <c r="M27" s="425"/>
      <c r="N27" s="426"/>
    </row>
    <row r="28" spans="1:14" ht="12.75">
      <c r="A28" s="421" t="s">
        <v>391</v>
      </c>
      <c r="B28" s="246">
        <f t="shared" si="6"/>
        <v>1905000</v>
      </c>
      <c r="C28" s="419"/>
      <c r="D28" s="422"/>
      <c r="E28" s="423">
        <v>1905000</v>
      </c>
      <c r="F28" s="240">
        <f t="shared" si="9"/>
        <v>1905000</v>
      </c>
      <c r="G28" s="424"/>
      <c r="H28" s="422"/>
      <c r="I28" s="240"/>
      <c r="J28" s="422"/>
      <c r="K28" s="422"/>
      <c r="L28" s="425"/>
      <c r="M28" s="425"/>
      <c r="N28" s="426"/>
    </row>
    <row r="29" spans="1:14" ht="13.5" thickBot="1">
      <c r="A29" s="247" t="s">
        <v>261</v>
      </c>
      <c r="B29" s="248">
        <f t="shared" si="6"/>
        <v>50490000</v>
      </c>
      <c r="C29" s="248"/>
      <c r="D29" s="249"/>
      <c r="E29" s="250">
        <v>14490000</v>
      </c>
      <c r="F29" s="240">
        <f t="shared" si="9"/>
        <v>14490000</v>
      </c>
      <c r="G29" s="251">
        <v>15000000</v>
      </c>
      <c r="H29" s="249"/>
      <c r="I29" s="240">
        <f t="shared" si="10"/>
        <v>15000000</v>
      </c>
      <c r="J29" s="249">
        <v>21000000</v>
      </c>
      <c r="K29" s="249"/>
      <c r="L29" s="252"/>
      <c r="M29" s="252"/>
      <c r="N29" s="253">
        <f t="shared" si="11"/>
        <v>21000000</v>
      </c>
    </row>
    <row r="30" spans="1:14" ht="14.25" thickBot="1" thickTop="1">
      <c r="A30" s="222" t="s">
        <v>262</v>
      </c>
      <c r="B30" s="223">
        <f>SUM(B32)</f>
        <v>87081722</v>
      </c>
      <c r="C30" s="223">
        <f aca="true" t="shared" si="12" ref="C30:N30">SUM(C32)</f>
        <v>0</v>
      </c>
      <c r="D30" s="223">
        <f t="shared" si="12"/>
        <v>0</v>
      </c>
      <c r="E30" s="223">
        <f t="shared" si="12"/>
        <v>150000</v>
      </c>
      <c r="F30" s="223">
        <f t="shared" si="12"/>
        <v>150000</v>
      </c>
      <c r="G30" s="223">
        <f t="shared" si="12"/>
        <v>0</v>
      </c>
      <c r="H30" s="223">
        <f t="shared" si="12"/>
        <v>0</v>
      </c>
      <c r="I30" s="223">
        <f t="shared" si="12"/>
        <v>0</v>
      </c>
      <c r="J30" s="223">
        <f t="shared" si="12"/>
        <v>0</v>
      </c>
      <c r="K30" s="223">
        <f t="shared" si="12"/>
        <v>0</v>
      </c>
      <c r="L30" s="223">
        <f t="shared" si="12"/>
        <v>0</v>
      </c>
      <c r="M30" s="223">
        <f t="shared" si="12"/>
        <v>86931722</v>
      </c>
      <c r="N30" s="223">
        <f t="shared" si="12"/>
        <v>86931722</v>
      </c>
    </row>
    <row r="31" spans="1:14" ht="13.5" thickBot="1">
      <c r="A31" s="254" t="s">
        <v>246</v>
      </c>
      <c r="B31" s="255">
        <f>SUM(B32)</f>
        <v>87081722</v>
      </c>
      <c r="C31" s="255">
        <f aca="true" t="shared" si="13" ref="C31:M31">SUM(C32)</f>
        <v>0</v>
      </c>
      <c r="D31" s="255">
        <f t="shared" si="13"/>
        <v>0</v>
      </c>
      <c r="E31" s="255">
        <f t="shared" si="13"/>
        <v>150000</v>
      </c>
      <c r="F31" s="255">
        <f t="shared" si="13"/>
        <v>150000</v>
      </c>
      <c r="G31" s="255">
        <f t="shared" si="13"/>
        <v>0</v>
      </c>
      <c r="H31" s="255">
        <f t="shared" si="13"/>
        <v>0</v>
      </c>
      <c r="I31" s="255">
        <f t="shared" si="13"/>
        <v>0</v>
      </c>
      <c r="J31" s="255">
        <f t="shared" si="13"/>
        <v>0</v>
      </c>
      <c r="K31" s="255">
        <f t="shared" si="13"/>
        <v>0</v>
      </c>
      <c r="L31" s="255">
        <f t="shared" si="13"/>
        <v>0</v>
      </c>
      <c r="M31" s="255">
        <f t="shared" si="13"/>
        <v>86931722</v>
      </c>
      <c r="N31" s="256"/>
    </row>
    <row r="32" spans="1:14" ht="12.75">
      <c r="A32" s="257" t="s">
        <v>263</v>
      </c>
      <c r="B32" s="243">
        <f>SUM(F32+I32+M32)</f>
        <v>87081722</v>
      </c>
      <c r="C32" s="258">
        <f>SUM(C33:C34)</f>
        <v>0</v>
      </c>
      <c r="D32" s="258">
        <f aca="true" t="shared" si="14" ref="D32:N32">SUM(D33:D34)</f>
        <v>0</v>
      </c>
      <c r="E32" s="258">
        <f t="shared" si="14"/>
        <v>150000</v>
      </c>
      <c r="F32" s="258">
        <f t="shared" si="14"/>
        <v>150000</v>
      </c>
      <c r="G32" s="258">
        <f t="shared" si="14"/>
        <v>0</v>
      </c>
      <c r="H32" s="258">
        <f t="shared" si="14"/>
        <v>0</v>
      </c>
      <c r="I32" s="258">
        <f t="shared" si="14"/>
        <v>0</v>
      </c>
      <c r="J32" s="258">
        <f t="shared" si="14"/>
        <v>0</v>
      </c>
      <c r="K32" s="258">
        <f t="shared" si="14"/>
        <v>0</v>
      </c>
      <c r="L32" s="258">
        <f t="shared" si="14"/>
        <v>0</v>
      </c>
      <c r="M32" s="258">
        <f t="shared" si="14"/>
        <v>86931722</v>
      </c>
      <c r="N32" s="258">
        <f t="shared" si="14"/>
        <v>86931722</v>
      </c>
    </row>
    <row r="33" spans="1:14" ht="12.75">
      <c r="A33" s="233" t="s">
        <v>246</v>
      </c>
      <c r="B33" s="243">
        <f>SUM(F33+I33+M33)</f>
        <v>87081722</v>
      </c>
      <c r="C33" s="259"/>
      <c r="D33" s="260"/>
      <c r="E33" s="260">
        <v>150000</v>
      </c>
      <c r="F33" s="260">
        <f>SUM(C33:E33)</f>
        <v>150000</v>
      </c>
      <c r="G33" s="260"/>
      <c r="H33" s="260"/>
      <c r="I33" s="243"/>
      <c r="J33" s="260"/>
      <c r="K33" s="260"/>
      <c r="L33" s="260"/>
      <c r="M33" s="260">
        <v>86931722</v>
      </c>
      <c r="N33" s="260">
        <f>SUM(J33:M33)</f>
        <v>86931722</v>
      </c>
    </row>
    <row r="34" spans="1:14" ht="13.5" thickBot="1">
      <c r="A34" s="261" t="s">
        <v>264</v>
      </c>
      <c r="B34" s="243">
        <f>SUM(F34+I34+M34)</f>
        <v>0</v>
      </c>
      <c r="C34" s="262"/>
      <c r="D34" s="263"/>
      <c r="E34" s="263"/>
      <c r="F34" s="263"/>
      <c r="G34" s="263"/>
      <c r="H34" s="263"/>
      <c r="I34" s="262"/>
      <c r="J34" s="263"/>
      <c r="K34" s="263"/>
      <c r="L34" s="263"/>
      <c r="M34" s="263"/>
      <c r="N34" s="263"/>
    </row>
    <row r="35" spans="1:14" ht="14.25" thickBot="1" thickTop="1">
      <c r="A35" s="222" t="s">
        <v>88</v>
      </c>
      <c r="B35" s="223">
        <f>SUM(B36:B37)</f>
        <v>227236720</v>
      </c>
      <c r="C35" s="223">
        <f aca="true" t="shared" si="15" ref="C35:N35">SUM(C36:C36)</f>
        <v>0</v>
      </c>
      <c r="D35" s="223">
        <f t="shared" si="15"/>
        <v>0</v>
      </c>
      <c r="E35" s="223">
        <f t="shared" si="15"/>
        <v>10721000</v>
      </c>
      <c r="F35" s="223">
        <f t="shared" si="15"/>
        <v>10721000</v>
      </c>
      <c r="G35" s="223">
        <f t="shared" si="15"/>
        <v>0</v>
      </c>
      <c r="H35" s="223">
        <f t="shared" si="15"/>
        <v>0</v>
      </c>
      <c r="I35" s="223">
        <f t="shared" si="15"/>
        <v>0</v>
      </c>
      <c r="J35" s="223">
        <f t="shared" si="15"/>
        <v>483000</v>
      </c>
      <c r="K35" s="223">
        <f t="shared" si="15"/>
        <v>0</v>
      </c>
      <c r="L35" s="223">
        <f t="shared" si="15"/>
        <v>0</v>
      </c>
      <c r="M35" s="223">
        <f t="shared" si="15"/>
        <v>214414720</v>
      </c>
      <c r="N35" s="223">
        <f t="shared" si="15"/>
        <v>214897720</v>
      </c>
    </row>
    <row r="36" spans="1:14" ht="13.5" thickBot="1">
      <c r="A36" s="254" t="s">
        <v>246</v>
      </c>
      <c r="B36" s="255">
        <f>SUM(B39+B47+B51+B55)</f>
        <v>225618720</v>
      </c>
      <c r="C36" s="255">
        <f aca="true" t="shared" si="16" ref="C36:N36">SUM(C39+C47+C51+C55)</f>
        <v>0</v>
      </c>
      <c r="D36" s="255">
        <f t="shared" si="16"/>
        <v>0</v>
      </c>
      <c r="E36" s="255">
        <f t="shared" si="16"/>
        <v>10721000</v>
      </c>
      <c r="F36" s="255">
        <f t="shared" si="16"/>
        <v>10721000</v>
      </c>
      <c r="G36" s="255">
        <f t="shared" si="16"/>
        <v>0</v>
      </c>
      <c r="H36" s="255">
        <f t="shared" si="16"/>
        <v>0</v>
      </c>
      <c r="I36" s="255">
        <f t="shared" si="16"/>
        <v>0</v>
      </c>
      <c r="J36" s="255">
        <f t="shared" si="16"/>
        <v>483000</v>
      </c>
      <c r="K36" s="255">
        <f t="shared" si="16"/>
        <v>0</v>
      </c>
      <c r="L36" s="255">
        <f t="shared" si="16"/>
        <v>0</v>
      </c>
      <c r="M36" s="255">
        <f t="shared" si="16"/>
        <v>214414720</v>
      </c>
      <c r="N36" s="255">
        <f t="shared" si="16"/>
        <v>214897720</v>
      </c>
    </row>
    <row r="37" spans="1:14" ht="12.75">
      <c r="A37" s="439" t="s">
        <v>247</v>
      </c>
      <c r="B37" s="440">
        <f>SUM(B44)</f>
        <v>1618000</v>
      </c>
      <c r="C37" s="440">
        <f>SUM(C44)</f>
        <v>0</v>
      </c>
      <c r="D37" s="440">
        <f>SUM(D44)</f>
        <v>0</v>
      </c>
      <c r="E37" s="440">
        <f>SUM(E44)</f>
        <v>1618000</v>
      </c>
      <c r="F37" s="440">
        <f>SUM(F44)</f>
        <v>1618000</v>
      </c>
      <c r="G37" s="440"/>
      <c r="H37" s="440"/>
      <c r="I37" s="440"/>
      <c r="J37" s="440"/>
      <c r="K37" s="440"/>
      <c r="L37" s="440"/>
      <c r="M37" s="440"/>
      <c r="N37" s="440"/>
    </row>
    <row r="38" spans="1:14" ht="12.75">
      <c r="A38" s="224" t="s">
        <v>265</v>
      </c>
      <c r="B38" s="264">
        <f>SUM(B39+B44)</f>
        <v>166710340</v>
      </c>
      <c r="C38" s="264">
        <f>SUM(C39+C44)</f>
        <v>0</v>
      </c>
      <c r="D38" s="264">
        <f>SUM(D39+D44)</f>
        <v>0</v>
      </c>
      <c r="E38" s="264">
        <f>SUM(E39+E44)</f>
        <v>8629000</v>
      </c>
      <c r="F38" s="264">
        <f>SUM(F39+F44)</f>
        <v>8629000</v>
      </c>
      <c r="G38" s="264">
        <f aca="true" t="shared" si="17" ref="G38:N38">SUM(G39)</f>
        <v>0</v>
      </c>
      <c r="H38" s="264">
        <f t="shared" si="17"/>
        <v>0</v>
      </c>
      <c r="I38" s="264">
        <f t="shared" si="17"/>
        <v>0</v>
      </c>
      <c r="J38" s="264">
        <f t="shared" si="17"/>
        <v>0</v>
      </c>
      <c r="K38" s="264">
        <f t="shared" si="17"/>
        <v>0</v>
      </c>
      <c r="L38" s="264">
        <f t="shared" si="17"/>
        <v>0</v>
      </c>
      <c r="M38" s="264">
        <f t="shared" si="17"/>
        <v>158081340</v>
      </c>
      <c r="N38" s="264">
        <f t="shared" si="17"/>
        <v>158081340</v>
      </c>
    </row>
    <row r="39" spans="1:14" ht="12.75">
      <c r="A39" s="226" t="s">
        <v>246</v>
      </c>
      <c r="B39" s="259">
        <f aca="true" t="shared" si="18" ref="B39:B45">SUM(F39+I39+N39)</f>
        <v>165092340</v>
      </c>
      <c r="C39" s="259">
        <f>SUM(C40:C43)</f>
        <v>0</v>
      </c>
      <c r="D39" s="259">
        <f>SUM(D40:D43)</f>
        <v>0</v>
      </c>
      <c r="E39" s="259">
        <f>SUM(E40:E43)</f>
        <v>7011000</v>
      </c>
      <c r="F39" s="259">
        <f>SUM(F40:F43)</f>
        <v>7011000</v>
      </c>
      <c r="G39" s="265"/>
      <c r="H39" s="265"/>
      <c r="I39" s="227"/>
      <c r="J39" s="265">
        <f>SUM(J40:J43)</f>
        <v>0</v>
      </c>
      <c r="K39" s="265">
        <f>SUM(K40:K43)</f>
        <v>0</v>
      </c>
      <c r="L39" s="265">
        <f>SUM(L40:L43)</f>
        <v>0</v>
      </c>
      <c r="M39" s="265">
        <f>SUM(M40:M43)</f>
        <v>158081340</v>
      </c>
      <c r="N39" s="265">
        <f>SUM(N40:N43)</f>
        <v>158081340</v>
      </c>
    </row>
    <row r="40" spans="1:14" ht="12.75">
      <c r="A40" s="228" t="s">
        <v>266</v>
      </c>
      <c r="B40" s="259">
        <f t="shared" si="18"/>
        <v>158081340</v>
      </c>
      <c r="C40" s="246"/>
      <c r="D40" s="266"/>
      <c r="E40" s="240"/>
      <c r="F40" s="240">
        <f aca="true" t="shared" si="19" ref="F40:F45">SUM(C40:E40)</f>
        <v>0</v>
      </c>
      <c r="G40" s="240"/>
      <c r="H40" s="240"/>
      <c r="I40" s="229"/>
      <c r="J40" s="240"/>
      <c r="K40" s="240"/>
      <c r="L40" s="240"/>
      <c r="M40" s="240">
        <v>158081340</v>
      </c>
      <c r="N40" s="240">
        <f>SUM(J40:M40)</f>
        <v>158081340</v>
      </c>
    </row>
    <row r="41" spans="1:14" ht="12.75">
      <c r="A41" s="232" t="s">
        <v>267</v>
      </c>
      <c r="B41" s="259">
        <f t="shared" si="18"/>
        <v>150000</v>
      </c>
      <c r="C41" s="246"/>
      <c r="D41" s="266"/>
      <c r="E41" s="240">
        <v>150000</v>
      </c>
      <c r="F41" s="240">
        <f t="shared" si="19"/>
        <v>150000</v>
      </c>
      <c r="G41" s="240"/>
      <c r="H41" s="240"/>
      <c r="I41" s="229"/>
      <c r="J41" s="240"/>
      <c r="K41" s="240"/>
      <c r="L41" s="240"/>
      <c r="M41" s="240"/>
      <c r="N41" s="240"/>
    </row>
    <row r="42" spans="1:14" ht="12.75">
      <c r="A42" s="228" t="s">
        <v>268</v>
      </c>
      <c r="B42" s="259">
        <f t="shared" si="18"/>
        <v>1861000</v>
      </c>
      <c r="C42" s="246"/>
      <c r="D42" s="246"/>
      <c r="E42" s="240">
        <v>1861000</v>
      </c>
      <c r="F42" s="240">
        <f t="shared" si="19"/>
        <v>1861000</v>
      </c>
      <c r="G42" s="240"/>
      <c r="H42" s="240"/>
      <c r="I42" s="240"/>
      <c r="J42" s="240"/>
      <c r="K42" s="240"/>
      <c r="L42" s="229"/>
      <c r="M42" s="229"/>
      <c r="N42" s="240"/>
    </row>
    <row r="43" spans="1:14" ht="12.75">
      <c r="A43" s="232" t="s">
        <v>269</v>
      </c>
      <c r="B43" s="259">
        <f t="shared" si="18"/>
        <v>5000000</v>
      </c>
      <c r="C43" s="246"/>
      <c r="D43" s="246"/>
      <c r="E43" s="240">
        <v>5000000</v>
      </c>
      <c r="F43" s="240">
        <f t="shared" si="19"/>
        <v>5000000</v>
      </c>
      <c r="G43" s="240"/>
      <c r="H43" s="240"/>
      <c r="I43" s="240"/>
      <c r="J43" s="240"/>
      <c r="K43" s="240"/>
      <c r="L43" s="229"/>
      <c r="M43" s="229"/>
      <c r="N43" s="240"/>
    </row>
    <row r="44" spans="1:14" s="438" customFormat="1" ht="12.75">
      <c r="A44" s="427" t="s">
        <v>247</v>
      </c>
      <c r="B44" s="259">
        <f t="shared" si="18"/>
        <v>1618000</v>
      </c>
      <c r="C44" s="259">
        <f>SUM(C45)</f>
        <v>0</v>
      </c>
      <c r="D44" s="259">
        <f>SUM(D45)</f>
        <v>0</v>
      </c>
      <c r="E44" s="259">
        <f>SUM(E45)</f>
        <v>1618000</v>
      </c>
      <c r="F44" s="265">
        <f t="shared" si="19"/>
        <v>1618000</v>
      </c>
      <c r="G44" s="265"/>
      <c r="H44" s="265"/>
      <c r="I44" s="265"/>
      <c r="J44" s="265"/>
      <c r="K44" s="265"/>
      <c r="L44" s="227"/>
      <c r="M44" s="227"/>
      <c r="N44" s="265"/>
    </row>
    <row r="45" spans="1:14" ht="12.75">
      <c r="A45" s="232" t="s">
        <v>395</v>
      </c>
      <c r="B45" s="259">
        <f t="shared" si="18"/>
        <v>1618000</v>
      </c>
      <c r="C45" s="246"/>
      <c r="D45" s="246"/>
      <c r="E45" s="240">
        <v>1618000</v>
      </c>
      <c r="F45" s="240">
        <f t="shared" si="19"/>
        <v>1618000</v>
      </c>
      <c r="G45" s="240"/>
      <c r="H45" s="240"/>
      <c r="I45" s="240"/>
      <c r="J45" s="240"/>
      <c r="K45" s="240"/>
      <c r="L45" s="229"/>
      <c r="M45" s="229"/>
      <c r="N45" s="240"/>
    </row>
    <row r="46" spans="1:14" ht="12" customHeight="1">
      <c r="A46" s="226" t="s">
        <v>270</v>
      </c>
      <c r="B46" s="259">
        <f>SUM(B47)</f>
        <v>8673000</v>
      </c>
      <c r="C46" s="259">
        <f aca="true" t="shared" si="20" ref="C46:N46">SUM(C47)</f>
        <v>0</v>
      </c>
      <c r="D46" s="259">
        <f t="shared" si="20"/>
        <v>0</v>
      </c>
      <c r="E46" s="259">
        <f t="shared" si="20"/>
        <v>1020000</v>
      </c>
      <c r="F46" s="259">
        <f t="shared" si="20"/>
        <v>1020000</v>
      </c>
      <c r="G46" s="259">
        <f t="shared" si="20"/>
        <v>0</v>
      </c>
      <c r="H46" s="259">
        <f t="shared" si="20"/>
        <v>0</v>
      </c>
      <c r="I46" s="259">
        <f t="shared" si="20"/>
        <v>0</v>
      </c>
      <c r="J46" s="259">
        <f t="shared" si="20"/>
        <v>483000</v>
      </c>
      <c r="K46" s="259">
        <f t="shared" si="20"/>
        <v>0</v>
      </c>
      <c r="L46" s="259">
        <f t="shared" si="20"/>
        <v>0</v>
      </c>
      <c r="M46" s="259">
        <f t="shared" si="20"/>
        <v>7170000</v>
      </c>
      <c r="N46" s="259">
        <f t="shared" si="20"/>
        <v>7653000</v>
      </c>
    </row>
    <row r="47" spans="1:14" ht="12.75">
      <c r="A47" s="226" t="s">
        <v>246</v>
      </c>
      <c r="B47" s="259">
        <f>SUM(F47+I47+N47)</f>
        <v>8673000</v>
      </c>
      <c r="C47" s="259">
        <f>SUM(C48:C49)</f>
        <v>0</v>
      </c>
      <c r="D47" s="259">
        <f aca="true" t="shared" si="21" ref="D47:N47">SUM(D48:D49)</f>
        <v>0</v>
      </c>
      <c r="E47" s="259">
        <f t="shared" si="21"/>
        <v>1020000</v>
      </c>
      <c r="F47" s="259">
        <f t="shared" si="21"/>
        <v>1020000</v>
      </c>
      <c r="G47" s="259">
        <f t="shared" si="21"/>
        <v>0</v>
      </c>
      <c r="H47" s="259">
        <f t="shared" si="21"/>
        <v>0</v>
      </c>
      <c r="I47" s="259">
        <f t="shared" si="21"/>
        <v>0</v>
      </c>
      <c r="J47" s="259">
        <f t="shared" si="21"/>
        <v>483000</v>
      </c>
      <c r="K47" s="259">
        <f t="shared" si="21"/>
        <v>0</v>
      </c>
      <c r="L47" s="259">
        <f t="shared" si="21"/>
        <v>0</v>
      </c>
      <c r="M47" s="259">
        <f t="shared" si="21"/>
        <v>7170000</v>
      </c>
      <c r="N47" s="259">
        <f t="shared" si="21"/>
        <v>7653000</v>
      </c>
    </row>
    <row r="48" spans="1:14" ht="12.75">
      <c r="A48" s="228" t="s">
        <v>271</v>
      </c>
      <c r="B48" s="259">
        <f>SUM(F48+I48+N48)</f>
        <v>1020000</v>
      </c>
      <c r="C48" s="246"/>
      <c r="D48" s="246"/>
      <c r="E48" s="266">
        <v>1020000</v>
      </c>
      <c r="F48" s="266">
        <f>SUM(C48:E48)</f>
        <v>1020000</v>
      </c>
      <c r="G48" s="266"/>
      <c r="H48" s="266"/>
      <c r="I48" s="266"/>
      <c r="J48" s="266"/>
      <c r="K48" s="266"/>
      <c r="L48" s="246"/>
      <c r="M48" s="246"/>
      <c r="N48" s="266"/>
    </row>
    <row r="49" spans="1:14" ht="12.75">
      <c r="A49" s="228" t="s">
        <v>266</v>
      </c>
      <c r="B49" s="259">
        <f>SUM(F49+I49+N49)</f>
        <v>7653000</v>
      </c>
      <c r="C49" s="246"/>
      <c r="D49" s="266"/>
      <c r="E49" s="266"/>
      <c r="F49" s="266">
        <f>SUM(C49:E49)</f>
        <v>0</v>
      </c>
      <c r="G49" s="266"/>
      <c r="H49" s="266"/>
      <c r="I49" s="246"/>
      <c r="J49" s="266">
        <v>483000</v>
      </c>
      <c r="K49" s="266"/>
      <c r="L49" s="246"/>
      <c r="M49" s="246">
        <v>7170000</v>
      </c>
      <c r="N49" s="266">
        <f>SUM(J49:M49)</f>
        <v>7653000</v>
      </c>
    </row>
    <row r="50" spans="1:14" ht="12.75">
      <c r="A50" s="226" t="s">
        <v>272</v>
      </c>
      <c r="B50" s="259">
        <f>SUM(B51)</f>
        <v>12426380</v>
      </c>
      <c r="C50" s="259">
        <f aca="true" t="shared" si="22" ref="C50:N50">SUM(C51)</f>
        <v>0</v>
      </c>
      <c r="D50" s="259">
        <f t="shared" si="22"/>
        <v>0</v>
      </c>
      <c r="E50" s="259">
        <f t="shared" si="22"/>
        <v>777000</v>
      </c>
      <c r="F50" s="259">
        <f t="shared" si="22"/>
        <v>777000</v>
      </c>
      <c r="G50" s="259">
        <f t="shared" si="22"/>
        <v>0</v>
      </c>
      <c r="H50" s="259">
        <f t="shared" si="22"/>
        <v>0</v>
      </c>
      <c r="I50" s="259">
        <f t="shared" si="22"/>
        <v>0</v>
      </c>
      <c r="J50" s="259">
        <f t="shared" si="22"/>
        <v>0</v>
      </c>
      <c r="K50" s="259">
        <f t="shared" si="22"/>
        <v>0</v>
      </c>
      <c r="L50" s="259">
        <f t="shared" si="22"/>
        <v>0</v>
      </c>
      <c r="M50" s="259">
        <f t="shared" si="22"/>
        <v>11649380</v>
      </c>
      <c r="N50" s="259">
        <f t="shared" si="22"/>
        <v>11649380</v>
      </c>
    </row>
    <row r="51" spans="1:14" ht="12.75">
      <c r="A51" s="233" t="s">
        <v>246</v>
      </c>
      <c r="B51" s="243">
        <f>SUM(F51+N51)</f>
        <v>12426380</v>
      </c>
      <c r="C51" s="243">
        <f>SUM(C52:C53)</f>
        <v>0</v>
      </c>
      <c r="D51" s="243">
        <f aca="true" t="shared" si="23" ref="D51:N51">SUM(D52:D53)</f>
        <v>0</v>
      </c>
      <c r="E51" s="243">
        <f t="shared" si="23"/>
        <v>777000</v>
      </c>
      <c r="F51" s="243">
        <f t="shared" si="23"/>
        <v>777000</v>
      </c>
      <c r="G51" s="243">
        <f t="shared" si="23"/>
        <v>0</v>
      </c>
      <c r="H51" s="243">
        <f t="shared" si="23"/>
        <v>0</v>
      </c>
      <c r="I51" s="243">
        <f t="shared" si="23"/>
        <v>0</v>
      </c>
      <c r="J51" s="243">
        <f t="shared" si="23"/>
        <v>0</v>
      </c>
      <c r="K51" s="243">
        <f t="shared" si="23"/>
        <v>0</v>
      </c>
      <c r="L51" s="243">
        <f t="shared" si="23"/>
        <v>0</v>
      </c>
      <c r="M51" s="243">
        <f t="shared" si="23"/>
        <v>11649380</v>
      </c>
      <c r="N51" s="243">
        <f t="shared" si="23"/>
        <v>11649380</v>
      </c>
    </row>
    <row r="52" spans="1:14" ht="12.75">
      <c r="A52" s="228" t="s">
        <v>273</v>
      </c>
      <c r="B52" s="243">
        <f>SUM(F52+N52)</f>
        <v>777000</v>
      </c>
      <c r="C52" s="246"/>
      <c r="D52" s="246"/>
      <c r="E52" s="266">
        <v>777000</v>
      </c>
      <c r="F52" s="266">
        <f>SUM(C52:E52)</f>
        <v>777000</v>
      </c>
      <c r="G52" s="266"/>
      <c r="H52" s="266"/>
      <c r="I52" s="266"/>
      <c r="J52" s="266"/>
      <c r="K52" s="266"/>
      <c r="L52" s="246"/>
      <c r="M52" s="246"/>
      <c r="N52" s="266"/>
    </row>
    <row r="53" spans="1:14" ht="12.75">
      <c r="A53" s="228" t="s">
        <v>266</v>
      </c>
      <c r="B53" s="243">
        <f>SUM(F53+N53)</f>
        <v>11649380</v>
      </c>
      <c r="C53" s="246"/>
      <c r="D53" s="266"/>
      <c r="E53" s="266"/>
      <c r="F53" s="266"/>
      <c r="G53" s="266"/>
      <c r="H53" s="266"/>
      <c r="I53" s="246"/>
      <c r="J53" s="266"/>
      <c r="K53" s="266"/>
      <c r="L53" s="266"/>
      <c r="M53" s="266">
        <v>11649380</v>
      </c>
      <c r="N53" s="266">
        <f>SUM(J53:M53)</f>
        <v>11649380</v>
      </c>
    </row>
    <row r="54" spans="1:14" ht="12.75">
      <c r="A54" s="226" t="s">
        <v>274</v>
      </c>
      <c r="B54" s="259">
        <f>SUM(B55)</f>
        <v>39427000</v>
      </c>
      <c r="C54" s="259">
        <f aca="true" t="shared" si="24" ref="C54:N54">SUM(C55)</f>
        <v>0</v>
      </c>
      <c r="D54" s="259">
        <f t="shared" si="24"/>
        <v>0</v>
      </c>
      <c r="E54" s="259">
        <f t="shared" si="24"/>
        <v>1913000</v>
      </c>
      <c r="F54" s="259">
        <f t="shared" si="24"/>
        <v>1913000</v>
      </c>
      <c r="G54" s="259">
        <f t="shared" si="24"/>
        <v>0</v>
      </c>
      <c r="H54" s="259">
        <f t="shared" si="24"/>
        <v>0</v>
      </c>
      <c r="I54" s="259">
        <f t="shared" si="24"/>
        <v>0</v>
      </c>
      <c r="J54" s="259">
        <f t="shared" si="24"/>
        <v>0</v>
      </c>
      <c r="K54" s="259">
        <f t="shared" si="24"/>
        <v>0</v>
      </c>
      <c r="L54" s="259">
        <f t="shared" si="24"/>
        <v>0</v>
      </c>
      <c r="M54" s="259">
        <f t="shared" si="24"/>
        <v>37514000</v>
      </c>
      <c r="N54" s="259">
        <f t="shared" si="24"/>
        <v>37514000</v>
      </c>
    </row>
    <row r="55" spans="1:14" ht="12.75">
      <c r="A55" s="233" t="s">
        <v>246</v>
      </c>
      <c r="B55" s="243">
        <f>SUM(F55+I55+N55)</f>
        <v>39427000</v>
      </c>
      <c r="C55" s="243">
        <f>SUM(C56:C58)</f>
        <v>0</v>
      </c>
      <c r="D55" s="243">
        <f aca="true" t="shared" si="25" ref="D55:N55">SUM(D56:D58)</f>
        <v>0</v>
      </c>
      <c r="E55" s="243">
        <f t="shared" si="25"/>
        <v>1913000</v>
      </c>
      <c r="F55" s="243">
        <f t="shared" si="25"/>
        <v>1913000</v>
      </c>
      <c r="G55" s="243">
        <f t="shared" si="25"/>
        <v>0</v>
      </c>
      <c r="H55" s="243">
        <f t="shared" si="25"/>
        <v>0</v>
      </c>
      <c r="I55" s="243">
        <f t="shared" si="25"/>
        <v>0</v>
      </c>
      <c r="J55" s="243">
        <f t="shared" si="25"/>
        <v>0</v>
      </c>
      <c r="K55" s="243">
        <f t="shared" si="25"/>
        <v>0</v>
      </c>
      <c r="L55" s="243">
        <f t="shared" si="25"/>
        <v>0</v>
      </c>
      <c r="M55" s="243">
        <f t="shared" si="25"/>
        <v>37514000</v>
      </c>
      <c r="N55" s="243">
        <f t="shared" si="25"/>
        <v>37514000</v>
      </c>
    </row>
    <row r="56" spans="1:14" ht="12.75">
      <c r="A56" s="228" t="s">
        <v>275</v>
      </c>
      <c r="B56" s="243">
        <f>SUM(F56+I56+N56)</f>
        <v>1500000</v>
      </c>
      <c r="C56" s="246"/>
      <c r="D56" s="246"/>
      <c r="E56" s="266">
        <v>1500000</v>
      </c>
      <c r="F56" s="266">
        <f>SUM(C56:E56)</f>
        <v>1500000</v>
      </c>
      <c r="G56" s="266"/>
      <c r="H56" s="266"/>
      <c r="I56" s="266"/>
      <c r="J56" s="266"/>
      <c r="K56" s="266"/>
      <c r="L56" s="246"/>
      <c r="M56" s="246"/>
      <c r="N56" s="266"/>
    </row>
    <row r="57" spans="1:14" ht="12.75">
      <c r="A57" s="421" t="s">
        <v>392</v>
      </c>
      <c r="B57" s="243">
        <f>SUM(F57+I57+N57)</f>
        <v>413000</v>
      </c>
      <c r="C57" s="419"/>
      <c r="D57" s="419"/>
      <c r="E57" s="420">
        <v>413000</v>
      </c>
      <c r="F57" s="266">
        <f>SUM(C57:E57)</f>
        <v>413000</v>
      </c>
      <c r="G57" s="420"/>
      <c r="H57" s="420"/>
      <c r="I57" s="420"/>
      <c r="J57" s="420"/>
      <c r="K57" s="420"/>
      <c r="L57" s="419"/>
      <c r="M57" s="419"/>
      <c r="N57" s="420"/>
    </row>
    <row r="58" spans="1:14" ht="13.5" thickBot="1">
      <c r="A58" s="267" t="s">
        <v>266</v>
      </c>
      <c r="B58" s="243">
        <f>SUM(F58+I58+N58)</f>
        <v>37514000</v>
      </c>
      <c r="C58" s="248"/>
      <c r="D58" s="268"/>
      <c r="E58" s="268"/>
      <c r="F58" s="266">
        <f>SUM(C58:E58)</f>
        <v>0</v>
      </c>
      <c r="G58" s="268"/>
      <c r="H58" s="268"/>
      <c r="I58" s="248"/>
      <c r="J58" s="268"/>
      <c r="K58" s="268"/>
      <c r="L58" s="268"/>
      <c r="M58" s="268">
        <v>37514000</v>
      </c>
      <c r="N58" s="268">
        <f>SUM(J58:M58)</f>
        <v>37514000</v>
      </c>
    </row>
    <row r="59" spans="1:14" ht="17.25" thickBot="1" thickTop="1">
      <c r="A59" s="269" t="s">
        <v>276</v>
      </c>
      <c r="B59" s="270">
        <f>SUM(B60:B61)</f>
        <v>936574884</v>
      </c>
      <c r="C59" s="270">
        <f aca="true" t="shared" si="26" ref="C59:N59">SUM(C60:C61)</f>
        <v>394000400</v>
      </c>
      <c r="D59" s="270">
        <f t="shared" si="26"/>
        <v>91385000</v>
      </c>
      <c r="E59" s="270">
        <f t="shared" si="26"/>
        <v>56447000</v>
      </c>
      <c r="F59" s="270">
        <f t="shared" si="26"/>
        <v>541832400</v>
      </c>
      <c r="G59" s="270">
        <f t="shared" si="26"/>
        <v>15472000</v>
      </c>
      <c r="H59" s="270">
        <f t="shared" si="26"/>
        <v>0</v>
      </c>
      <c r="I59" s="270">
        <f t="shared" si="26"/>
        <v>15472000</v>
      </c>
      <c r="J59" s="270">
        <f t="shared" si="26"/>
        <v>21483000</v>
      </c>
      <c r="K59" s="270">
        <f t="shared" si="26"/>
        <v>31441042</v>
      </c>
      <c r="L59" s="270">
        <f t="shared" si="26"/>
        <v>25000000</v>
      </c>
      <c r="M59" s="270">
        <f t="shared" si="26"/>
        <v>301346442</v>
      </c>
      <c r="N59" s="270">
        <f t="shared" si="26"/>
        <v>292338762</v>
      </c>
    </row>
    <row r="60" spans="1:14" ht="14.25" thickBot="1" thickTop="1">
      <c r="A60" s="218" t="s">
        <v>277</v>
      </c>
      <c r="B60" s="271">
        <f aca="true" t="shared" si="27" ref="B60:N60">SUM(B6+B31+B36)</f>
        <v>931877884</v>
      </c>
      <c r="C60" s="271">
        <f t="shared" si="27"/>
        <v>394000400</v>
      </c>
      <c r="D60" s="271">
        <f t="shared" si="27"/>
        <v>91385000</v>
      </c>
      <c r="E60" s="271">
        <f t="shared" si="27"/>
        <v>51750000</v>
      </c>
      <c r="F60" s="271">
        <f t="shared" si="27"/>
        <v>537135400</v>
      </c>
      <c r="G60" s="271">
        <f t="shared" si="27"/>
        <v>15472000</v>
      </c>
      <c r="H60" s="271">
        <f t="shared" si="27"/>
        <v>0</v>
      </c>
      <c r="I60" s="271">
        <f t="shared" si="27"/>
        <v>15472000</v>
      </c>
      <c r="J60" s="271">
        <f t="shared" si="27"/>
        <v>21483000</v>
      </c>
      <c r="K60" s="271">
        <f t="shared" si="27"/>
        <v>31441042</v>
      </c>
      <c r="L60" s="271">
        <f t="shared" si="27"/>
        <v>25000000</v>
      </c>
      <c r="M60" s="271">
        <f t="shared" si="27"/>
        <v>301346442</v>
      </c>
      <c r="N60" s="271">
        <f t="shared" si="27"/>
        <v>292338762</v>
      </c>
    </row>
    <row r="61" spans="1:14" ht="13.5" thickBot="1">
      <c r="A61" s="254" t="s">
        <v>278</v>
      </c>
      <c r="B61" s="272">
        <f>SUM(B7+B37)</f>
        <v>4697000</v>
      </c>
      <c r="C61" s="272">
        <f aca="true" t="shared" si="28" ref="C61:N61">SUM(C7+C37)</f>
        <v>0</v>
      </c>
      <c r="D61" s="272">
        <f t="shared" si="28"/>
        <v>0</v>
      </c>
      <c r="E61" s="272">
        <f t="shared" si="28"/>
        <v>4697000</v>
      </c>
      <c r="F61" s="272">
        <f t="shared" si="28"/>
        <v>4697000</v>
      </c>
      <c r="G61" s="272">
        <f t="shared" si="28"/>
        <v>0</v>
      </c>
      <c r="H61" s="272">
        <f t="shared" si="28"/>
        <v>0</v>
      </c>
      <c r="I61" s="272">
        <f>SUM(I7+I37)</f>
        <v>0</v>
      </c>
      <c r="J61" s="272">
        <f t="shared" si="28"/>
        <v>0</v>
      </c>
      <c r="K61" s="272">
        <f t="shared" si="28"/>
        <v>0</v>
      </c>
      <c r="L61" s="272">
        <f t="shared" si="28"/>
        <v>0</v>
      </c>
      <c r="M61" s="272">
        <f t="shared" si="28"/>
        <v>0</v>
      </c>
      <c r="N61" s="272">
        <f t="shared" si="28"/>
        <v>0</v>
      </c>
    </row>
  </sheetData>
  <sheetProtection/>
  <mergeCells count="3">
    <mergeCell ref="A1:N1"/>
    <mergeCell ref="A2:N2"/>
    <mergeCell ref="I3:N3"/>
  </mergeCells>
  <printOptions/>
  <pageMargins left="0.5118110236220472" right="0.31496062992125984" top="0.4724409448818898" bottom="0.472440944881889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GC63">
      <pane xSplit="3075" ySplit="2490" topLeftCell="A67" activePane="bottomRight" state="split"/>
      <selection pane="topLeft" activeCell="A3" sqref="A3"/>
      <selection pane="topRight" activeCell="B3" sqref="B1:B16384"/>
      <selection pane="bottomLeft" activeCell="GD62" sqref="GD62"/>
      <selection pane="bottomRight" activeCell="G44" sqref="G44"/>
    </sheetView>
  </sheetViews>
  <sheetFormatPr defaultColWidth="9.140625" defaultRowHeight="12.75"/>
  <cols>
    <col min="1" max="1" width="25.57421875" style="205" customWidth="1"/>
    <col min="2" max="2" width="11.421875" style="390" bestFit="1" customWidth="1"/>
    <col min="3" max="3" width="11.421875" style="319" bestFit="1" customWidth="1"/>
    <col min="4" max="4" width="10.421875" style="371" bestFit="1" customWidth="1"/>
    <col min="5" max="5" width="10.8515625" style="371" bestFit="1" customWidth="1"/>
    <col min="6" max="6" width="10.8515625" style="371" customWidth="1"/>
    <col min="7" max="7" width="9.8515625" style="371" bestFit="1" customWidth="1"/>
    <col min="8" max="8" width="11.421875" style="371" bestFit="1" customWidth="1"/>
    <col min="9" max="10" width="9.8515625" style="371" bestFit="1" customWidth="1"/>
    <col min="11" max="11" width="9.00390625" style="371" customWidth="1"/>
    <col min="12" max="12" width="11.28125" style="371" customWidth="1"/>
    <col min="13" max="13" width="11.421875" style="371" bestFit="1" customWidth="1"/>
    <col min="14" max="14" width="6.8515625" style="372" customWidth="1"/>
  </cols>
  <sheetData>
    <row r="1" spans="1:14" ht="12.75">
      <c r="A1" s="530" t="s">
        <v>417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318"/>
    </row>
    <row r="2" spans="4:15" ht="13.5" thickBot="1">
      <c r="D2" s="320"/>
      <c r="E2" s="320"/>
      <c r="F2" s="320"/>
      <c r="G2" s="320"/>
      <c r="H2" s="320"/>
      <c r="I2" s="320"/>
      <c r="J2" s="320"/>
      <c r="K2" s="320"/>
      <c r="L2" s="533" t="s">
        <v>279</v>
      </c>
      <c r="M2" s="533"/>
      <c r="N2" s="533"/>
      <c r="O2" t="s">
        <v>375</v>
      </c>
    </row>
    <row r="3" spans="1:14" ht="108" thickBot="1">
      <c r="A3" s="273" t="s">
        <v>96</v>
      </c>
      <c r="B3" s="391" t="s">
        <v>280</v>
      </c>
      <c r="C3" s="322" t="s">
        <v>281</v>
      </c>
      <c r="D3" s="322" t="s">
        <v>282</v>
      </c>
      <c r="E3" s="322" t="s">
        <v>283</v>
      </c>
      <c r="F3" s="322" t="s">
        <v>284</v>
      </c>
      <c r="G3" s="322" t="s">
        <v>285</v>
      </c>
      <c r="H3" s="322" t="s">
        <v>286</v>
      </c>
      <c r="I3" s="322" t="s">
        <v>287</v>
      </c>
      <c r="J3" s="322" t="s">
        <v>288</v>
      </c>
      <c r="K3" s="322" t="s">
        <v>289</v>
      </c>
      <c r="L3" s="323" t="s">
        <v>290</v>
      </c>
      <c r="M3" s="324" t="s">
        <v>291</v>
      </c>
      <c r="N3" s="325" t="s">
        <v>292</v>
      </c>
    </row>
    <row r="4" spans="1:14" s="406" customFormat="1" ht="13.5" thickBot="1">
      <c r="A4" s="404" t="s">
        <v>245</v>
      </c>
      <c r="B4" s="405">
        <f>SUM(B7+B15+B20)</f>
        <v>622256442</v>
      </c>
      <c r="C4" s="409">
        <f>SUM(C7+C20+C15)</f>
        <v>97826000</v>
      </c>
      <c r="D4" s="409">
        <f aca="true" t="shared" si="0" ref="D4:N4">SUM(D7+D20+D15)</f>
        <v>23587000</v>
      </c>
      <c r="E4" s="409">
        <f t="shared" si="0"/>
        <v>114075000</v>
      </c>
      <c r="F4" s="409">
        <f t="shared" si="0"/>
        <v>16664000</v>
      </c>
      <c r="G4" s="409">
        <f t="shared" si="0"/>
        <v>9620000</v>
      </c>
      <c r="H4" s="409">
        <f>SUM(H7+H20+H15)</f>
        <v>261772000</v>
      </c>
      <c r="I4" s="409">
        <f>SUM(I7+I20+I15)</f>
        <v>59138000</v>
      </c>
      <c r="J4" s="409">
        <f t="shared" si="0"/>
        <v>0</v>
      </c>
      <c r="K4" s="409">
        <f t="shared" si="0"/>
        <v>0</v>
      </c>
      <c r="L4" s="409">
        <f t="shared" si="0"/>
        <v>59138000</v>
      </c>
      <c r="M4" s="409">
        <f t="shared" si="0"/>
        <v>301346442</v>
      </c>
      <c r="N4" s="410">
        <f t="shared" si="0"/>
        <v>55.375</v>
      </c>
    </row>
    <row r="5" spans="1:15" s="408" customFormat="1" ht="14.25" thickBot="1" thickTop="1">
      <c r="A5" s="411" t="s">
        <v>293</v>
      </c>
      <c r="B5" s="412">
        <f>SUM(B8+B16+B21)</f>
        <v>613704442</v>
      </c>
      <c r="C5" s="413">
        <f aca="true" t="shared" si="1" ref="C5:N5">SUM(C8+C16+C21)</f>
        <v>97826000</v>
      </c>
      <c r="D5" s="413">
        <f t="shared" si="1"/>
        <v>23587000</v>
      </c>
      <c r="E5" s="413">
        <f t="shared" si="1"/>
        <v>110523000</v>
      </c>
      <c r="F5" s="413">
        <f t="shared" si="1"/>
        <v>16664000</v>
      </c>
      <c r="G5" s="413">
        <f t="shared" si="1"/>
        <v>4620000</v>
      </c>
      <c r="H5" s="413">
        <f t="shared" si="1"/>
        <v>253220000</v>
      </c>
      <c r="I5" s="413">
        <f t="shared" si="1"/>
        <v>59138000</v>
      </c>
      <c r="J5" s="413">
        <f t="shared" si="1"/>
        <v>0</v>
      </c>
      <c r="K5" s="413">
        <f t="shared" si="1"/>
        <v>0</v>
      </c>
      <c r="L5" s="413">
        <f t="shared" si="1"/>
        <v>59138000</v>
      </c>
      <c r="M5" s="413">
        <f t="shared" si="1"/>
        <v>301346442</v>
      </c>
      <c r="N5" s="413">
        <f t="shared" si="1"/>
        <v>55.375</v>
      </c>
      <c r="O5" s="414">
        <f>SUM(O8+O16+O21)</f>
        <v>55.375</v>
      </c>
    </row>
    <row r="6" spans="1:14" s="408" customFormat="1" ht="13.5" thickBot="1">
      <c r="A6" s="411" t="s">
        <v>294</v>
      </c>
      <c r="B6" s="412">
        <f>SUM(B13+B43)</f>
        <v>8552000</v>
      </c>
      <c r="C6" s="413">
        <f aca="true" t="shared" si="2" ref="C6:N6">SUM(C13+C43)</f>
        <v>0</v>
      </c>
      <c r="D6" s="413">
        <f t="shared" si="2"/>
        <v>0</v>
      </c>
      <c r="E6" s="413">
        <f t="shared" si="2"/>
        <v>3552000</v>
      </c>
      <c r="F6" s="413">
        <f t="shared" si="2"/>
        <v>0</v>
      </c>
      <c r="G6" s="413">
        <f t="shared" si="2"/>
        <v>5000000</v>
      </c>
      <c r="H6" s="413">
        <f t="shared" si="2"/>
        <v>8552000</v>
      </c>
      <c r="I6" s="413">
        <f t="shared" si="2"/>
        <v>0</v>
      </c>
      <c r="J6" s="413">
        <f t="shared" si="2"/>
        <v>0</v>
      </c>
      <c r="K6" s="413">
        <f t="shared" si="2"/>
        <v>0</v>
      </c>
      <c r="L6" s="413">
        <f t="shared" si="2"/>
        <v>0</v>
      </c>
      <c r="M6" s="413">
        <f t="shared" si="2"/>
        <v>0</v>
      </c>
      <c r="N6" s="413">
        <f t="shared" si="2"/>
        <v>0</v>
      </c>
    </row>
    <row r="7" spans="1:15" ht="13.5" thickBot="1">
      <c r="A7" s="275" t="s">
        <v>295</v>
      </c>
      <c r="B7" s="393">
        <f>SUM(B13+B8)</f>
        <v>96894000</v>
      </c>
      <c r="C7" s="326">
        <f aca="true" t="shared" si="3" ref="C7:N7">SUM(C13+C8)</f>
        <v>25097000</v>
      </c>
      <c r="D7" s="326">
        <f t="shared" si="3"/>
        <v>7035000</v>
      </c>
      <c r="E7" s="326">
        <f t="shared" si="3"/>
        <v>64000000</v>
      </c>
      <c r="F7" s="326">
        <f t="shared" si="3"/>
        <v>0</v>
      </c>
      <c r="G7" s="326">
        <f t="shared" si="3"/>
        <v>0</v>
      </c>
      <c r="H7" s="326">
        <f t="shared" si="3"/>
        <v>96132000</v>
      </c>
      <c r="I7" s="326">
        <f t="shared" si="3"/>
        <v>762000</v>
      </c>
      <c r="J7" s="326">
        <f t="shared" si="3"/>
        <v>0</v>
      </c>
      <c r="K7" s="326">
        <f t="shared" si="3"/>
        <v>0</v>
      </c>
      <c r="L7" s="326">
        <f t="shared" si="3"/>
        <v>762000</v>
      </c>
      <c r="M7" s="326">
        <f t="shared" si="3"/>
        <v>0</v>
      </c>
      <c r="N7" s="326">
        <f t="shared" si="3"/>
        <v>14</v>
      </c>
      <c r="O7">
        <v>14</v>
      </c>
    </row>
    <row r="8" spans="1:15" ht="14.25" thickBot="1" thickTop="1">
      <c r="A8" s="276" t="s">
        <v>246</v>
      </c>
      <c r="B8" s="393">
        <f aca="true" t="shared" si="4" ref="B8:B14">SUM(H8+L8+M8)</f>
        <v>94612000</v>
      </c>
      <c r="C8" s="327">
        <f>SUM(C9:C11)</f>
        <v>25097000</v>
      </c>
      <c r="D8" s="327">
        <f>SUM(D9:D11)</f>
        <v>7035000</v>
      </c>
      <c r="E8" s="327">
        <f>SUM(E9:E12)</f>
        <v>61718000</v>
      </c>
      <c r="F8" s="327"/>
      <c r="G8" s="327"/>
      <c r="H8" s="326">
        <f aca="true" t="shared" si="5" ref="H8:H14">SUM(C8:G8)</f>
        <v>93850000</v>
      </c>
      <c r="I8" s="326">
        <f aca="true" t="shared" si="6" ref="I8:N8">SUM(I9:I12)</f>
        <v>762000</v>
      </c>
      <c r="J8" s="326">
        <f t="shared" si="6"/>
        <v>0</v>
      </c>
      <c r="K8" s="326">
        <f t="shared" si="6"/>
        <v>0</v>
      </c>
      <c r="L8" s="348">
        <f t="shared" si="6"/>
        <v>762000</v>
      </c>
      <c r="M8" s="326">
        <f t="shared" si="6"/>
        <v>0</v>
      </c>
      <c r="N8" s="326">
        <f t="shared" si="6"/>
        <v>14</v>
      </c>
      <c r="O8">
        <v>14</v>
      </c>
    </row>
    <row r="9" spans="1:15" ht="13.5" thickBot="1">
      <c r="A9" s="277" t="s">
        <v>296</v>
      </c>
      <c r="B9" s="393">
        <f t="shared" si="4"/>
        <v>18175000</v>
      </c>
      <c r="C9" s="329">
        <v>7254000</v>
      </c>
      <c r="D9" s="329">
        <v>2072000</v>
      </c>
      <c r="E9" s="329">
        <v>8722000</v>
      </c>
      <c r="F9" s="329"/>
      <c r="G9" s="329"/>
      <c r="H9" s="326">
        <f t="shared" si="5"/>
        <v>18048000</v>
      </c>
      <c r="I9" s="329">
        <v>127000</v>
      </c>
      <c r="J9" s="329"/>
      <c r="K9" s="388"/>
      <c r="L9" s="387">
        <f aca="true" t="shared" si="7" ref="L9:L14">SUM(I9:K9)</f>
        <v>127000</v>
      </c>
      <c r="M9" s="383"/>
      <c r="N9" s="330">
        <v>4</v>
      </c>
      <c r="O9">
        <v>4</v>
      </c>
    </row>
    <row r="10" spans="1:15" ht="14.25" thickBot="1" thickTop="1">
      <c r="A10" s="278" t="s">
        <v>297</v>
      </c>
      <c r="B10" s="393">
        <f t="shared" si="4"/>
        <v>38577000</v>
      </c>
      <c r="C10" s="331">
        <v>10162000</v>
      </c>
      <c r="D10" s="331">
        <v>2844000</v>
      </c>
      <c r="E10" s="331">
        <v>25063000</v>
      </c>
      <c r="F10" s="331"/>
      <c r="G10" s="331"/>
      <c r="H10" s="326">
        <f t="shared" si="5"/>
        <v>38069000</v>
      </c>
      <c r="I10" s="331">
        <v>508000</v>
      </c>
      <c r="J10" s="331"/>
      <c r="K10" s="389"/>
      <c r="L10" s="387">
        <f t="shared" si="7"/>
        <v>508000</v>
      </c>
      <c r="M10" s="331"/>
      <c r="N10" s="333">
        <v>6</v>
      </c>
      <c r="O10">
        <v>6</v>
      </c>
    </row>
    <row r="11" spans="1:15" ht="13.5" thickBot="1">
      <c r="A11" s="279" t="s">
        <v>249</v>
      </c>
      <c r="B11" s="393">
        <f t="shared" si="4"/>
        <v>37181000</v>
      </c>
      <c r="C11" s="335">
        <v>7681000</v>
      </c>
      <c r="D11" s="335">
        <v>2119000</v>
      </c>
      <c r="E11" s="335">
        <v>27254000</v>
      </c>
      <c r="F11" s="335"/>
      <c r="G11" s="335"/>
      <c r="H11" s="326">
        <f t="shared" si="5"/>
        <v>37054000</v>
      </c>
      <c r="I11" s="335">
        <v>127000</v>
      </c>
      <c r="J11" s="335"/>
      <c r="K11" s="382"/>
      <c r="L11" s="387">
        <f t="shared" si="7"/>
        <v>127000</v>
      </c>
      <c r="M11" s="331"/>
      <c r="N11" s="333">
        <v>4</v>
      </c>
      <c r="O11">
        <v>4</v>
      </c>
    </row>
    <row r="12" spans="1:14" ht="13.5" thickBot="1">
      <c r="A12" s="279" t="s">
        <v>298</v>
      </c>
      <c r="B12" s="393">
        <f t="shared" si="4"/>
        <v>679000</v>
      </c>
      <c r="C12" s="383"/>
      <c r="D12" s="336"/>
      <c r="E12" s="335">
        <v>679000</v>
      </c>
      <c r="F12" s="336"/>
      <c r="G12" s="336"/>
      <c r="H12" s="326">
        <f t="shared" si="5"/>
        <v>679000</v>
      </c>
      <c r="I12" s="336"/>
      <c r="J12" s="336"/>
      <c r="K12" s="362"/>
      <c r="L12" s="387">
        <f t="shared" si="7"/>
        <v>0</v>
      </c>
      <c r="M12" s="339"/>
      <c r="N12" s="337"/>
    </row>
    <row r="13" spans="1:14" ht="13.5" thickBot="1">
      <c r="A13" s="280" t="s">
        <v>247</v>
      </c>
      <c r="B13" s="393">
        <f t="shared" si="4"/>
        <v>2282000</v>
      </c>
      <c r="C13" s="334"/>
      <c r="D13" s="335"/>
      <c r="E13" s="335">
        <v>2282000</v>
      </c>
      <c r="F13" s="335"/>
      <c r="G13" s="335"/>
      <c r="H13" s="326">
        <f t="shared" si="5"/>
        <v>2282000</v>
      </c>
      <c r="I13" s="335"/>
      <c r="J13" s="335"/>
      <c r="K13" s="382"/>
      <c r="L13" s="387">
        <f t="shared" si="7"/>
        <v>0</v>
      </c>
      <c r="M13" s="331"/>
      <c r="N13" s="338"/>
    </row>
    <row r="14" spans="1:14" ht="13.5" thickBot="1">
      <c r="A14" s="279" t="s">
        <v>299</v>
      </c>
      <c r="B14" s="393">
        <f t="shared" si="4"/>
        <v>2282000</v>
      </c>
      <c r="C14" s="334"/>
      <c r="D14" s="335"/>
      <c r="E14" s="335">
        <v>2282000</v>
      </c>
      <c r="F14" s="335"/>
      <c r="G14" s="335"/>
      <c r="H14" s="326">
        <f t="shared" si="5"/>
        <v>2282000</v>
      </c>
      <c r="I14" s="335"/>
      <c r="J14" s="335"/>
      <c r="K14" s="382"/>
      <c r="L14" s="387">
        <f t="shared" si="7"/>
        <v>0</v>
      </c>
      <c r="M14" s="331"/>
      <c r="N14" s="338"/>
    </row>
    <row r="15" spans="1:15" ht="13.5" thickBot="1">
      <c r="A15" s="281" t="s">
        <v>250</v>
      </c>
      <c r="B15" s="393">
        <f>SUM(B17:B19)</f>
        <v>14473000</v>
      </c>
      <c r="C15" s="326">
        <f aca="true" t="shared" si="8" ref="C15:N15">SUM(C17:C19)</f>
        <v>6906000</v>
      </c>
      <c r="D15" s="326">
        <f t="shared" si="8"/>
        <v>1947000</v>
      </c>
      <c r="E15" s="326">
        <f t="shared" si="8"/>
        <v>5366000</v>
      </c>
      <c r="F15" s="326">
        <f t="shared" si="8"/>
        <v>0</v>
      </c>
      <c r="G15" s="326">
        <f t="shared" si="8"/>
        <v>0</v>
      </c>
      <c r="H15" s="326">
        <f t="shared" si="8"/>
        <v>14219000</v>
      </c>
      <c r="I15" s="326">
        <f t="shared" si="8"/>
        <v>254000</v>
      </c>
      <c r="J15" s="326">
        <f t="shared" si="8"/>
        <v>0</v>
      </c>
      <c r="K15" s="326">
        <f t="shared" si="8"/>
        <v>0</v>
      </c>
      <c r="L15" s="326">
        <f t="shared" si="8"/>
        <v>254000</v>
      </c>
      <c r="M15" s="326">
        <f t="shared" si="8"/>
        <v>0</v>
      </c>
      <c r="N15" s="326">
        <f t="shared" si="8"/>
        <v>2.375</v>
      </c>
      <c r="O15">
        <v>2.375</v>
      </c>
    </row>
    <row r="16" spans="1:15" ht="14.25" thickBot="1" thickTop="1">
      <c r="A16" s="280" t="s">
        <v>246</v>
      </c>
      <c r="B16" s="394">
        <f>SUM(B17:B19)</f>
        <v>14473000</v>
      </c>
      <c r="C16" s="334">
        <f>SUM(C17:C19)</f>
        <v>6906000</v>
      </c>
      <c r="D16" s="334">
        <f aca="true" t="shared" si="9" ref="D16:N16">SUM(D17:D19)</f>
        <v>1947000</v>
      </c>
      <c r="E16" s="334">
        <f t="shared" si="9"/>
        <v>5366000</v>
      </c>
      <c r="F16" s="334">
        <f t="shared" si="9"/>
        <v>0</v>
      </c>
      <c r="G16" s="334">
        <f t="shared" si="9"/>
        <v>0</v>
      </c>
      <c r="H16" s="334">
        <f t="shared" si="9"/>
        <v>14219000</v>
      </c>
      <c r="I16" s="334">
        <f t="shared" si="9"/>
        <v>254000</v>
      </c>
      <c r="J16" s="334">
        <f t="shared" si="9"/>
        <v>0</v>
      </c>
      <c r="K16" s="334">
        <f t="shared" si="9"/>
        <v>0</v>
      </c>
      <c r="L16" s="334">
        <f t="shared" si="9"/>
        <v>254000</v>
      </c>
      <c r="M16" s="334">
        <f t="shared" si="9"/>
        <v>0</v>
      </c>
      <c r="N16" s="334">
        <f t="shared" si="9"/>
        <v>2.375</v>
      </c>
      <c r="O16">
        <v>2.375</v>
      </c>
    </row>
    <row r="17" spans="1:14" ht="13.5" thickBot="1">
      <c r="A17" s="282" t="s">
        <v>300</v>
      </c>
      <c r="B17" s="393">
        <f>SUM(H17+L17+M17)</f>
        <v>3800000</v>
      </c>
      <c r="C17" s="334"/>
      <c r="D17" s="340"/>
      <c r="E17" s="340">
        <v>3800000</v>
      </c>
      <c r="F17" s="335"/>
      <c r="G17" s="335"/>
      <c r="H17" s="326">
        <f>SUM(C17:G17)</f>
        <v>3800000</v>
      </c>
      <c r="I17" s="340"/>
      <c r="J17" s="340"/>
      <c r="K17" s="340"/>
      <c r="L17" s="340">
        <f>SUM(I17:K17)</f>
        <v>0</v>
      </c>
      <c r="M17" s="341"/>
      <c r="N17" s="338"/>
    </row>
    <row r="18" spans="1:14" ht="13.5" thickBot="1">
      <c r="A18" s="282" t="s">
        <v>251</v>
      </c>
      <c r="B18" s="393">
        <f>SUM(H18+L18+M18)</f>
        <v>10473000</v>
      </c>
      <c r="C18" s="335">
        <v>6906000</v>
      </c>
      <c r="D18" s="335">
        <v>1947000</v>
      </c>
      <c r="E18" s="335">
        <v>1366000</v>
      </c>
      <c r="F18" s="335"/>
      <c r="G18" s="335"/>
      <c r="H18" s="326">
        <f>SUM(C18:G18)</f>
        <v>10219000</v>
      </c>
      <c r="I18" s="340">
        <v>254000</v>
      </c>
      <c r="J18" s="340"/>
      <c r="K18" s="340"/>
      <c r="L18" s="340">
        <f>SUM(I18:K18)</f>
        <v>254000</v>
      </c>
      <c r="M18" s="341"/>
      <c r="N18" s="333">
        <v>2.375</v>
      </c>
    </row>
    <row r="19" spans="1:14" ht="13.5" thickBot="1">
      <c r="A19" s="282" t="s">
        <v>252</v>
      </c>
      <c r="B19" s="393">
        <f>SUM(H19+L19+M19)</f>
        <v>200000</v>
      </c>
      <c r="C19" s="335"/>
      <c r="D19" s="340"/>
      <c r="E19" s="340">
        <v>200000</v>
      </c>
      <c r="F19" s="335"/>
      <c r="G19" s="335"/>
      <c r="H19" s="326">
        <f>SUM(C19:G19)</f>
        <v>200000</v>
      </c>
      <c r="I19" s="340"/>
      <c r="J19" s="340"/>
      <c r="K19" s="340"/>
      <c r="L19" s="340">
        <f>SUM(I19:K19)</f>
        <v>0</v>
      </c>
      <c r="M19" s="341"/>
      <c r="N19" s="338"/>
    </row>
    <row r="20" spans="1:14" ht="13.5" thickBot="1">
      <c r="A20" s="283" t="s">
        <v>253</v>
      </c>
      <c r="B20" s="395">
        <f>SUM(B43+B21)</f>
        <v>510889442</v>
      </c>
      <c r="C20" s="342">
        <f aca="true" t="shared" si="10" ref="C20:N20">SUM(C43+C21)</f>
        <v>65823000</v>
      </c>
      <c r="D20" s="342">
        <f t="shared" si="10"/>
        <v>14605000</v>
      </c>
      <c r="E20" s="342">
        <f t="shared" si="10"/>
        <v>44709000</v>
      </c>
      <c r="F20" s="342">
        <f t="shared" si="10"/>
        <v>16664000</v>
      </c>
      <c r="G20" s="342">
        <f t="shared" si="10"/>
        <v>9620000</v>
      </c>
      <c r="H20" s="342">
        <f t="shared" si="10"/>
        <v>151421000</v>
      </c>
      <c r="I20" s="342">
        <f t="shared" si="10"/>
        <v>58122000</v>
      </c>
      <c r="J20" s="342">
        <f t="shared" si="10"/>
        <v>0</v>
      </c>
      <c r="K20" s="342">
        <f t="shared" si="10"/>
        <v>0</v>
      </c>
      <c r="L20" s="342">
        <f t="shared" si="10"/>
        <v>58122000</v>
      </c>
      <c r="M20" s="342">
        <f t="shared" si="10"/>
        <v>301346442</v>
      </c>
      <c r="N20" s="342">
        <f t="shared" si="10"/>
        <v>39</v>
      </c>
    </row>
    <row r="21" spans="1:15" ht="14.25" thickBot="1" thickTop="1">
      <c r="A21" s="280" t="s">
        <v>246</v>
      </c>
      <c r="B21" s="394">
        <f>SUM(B22:B42)</f>
        <v>504619442</v>
      </c>
      <c r="C21" s="336">
        <f>SUM(C22:C41)</f>
        <v>65823000</v>
      </c>
      <c r="D21" s="336">
        <f aca="true" t="shared" si="11" ref="D21:N21">SUM(D22:D41)</f>
        <v>14605000</v>
      </c>
      <c r="E21" s="336">
        <f>SUM(E22:E42)</f>
        <v>43439000</v>
      </c>
      <c r="F21" s="336">
        <f t="shared" si="11"/>
        <v>16664000</v>
      </c>
      <c r="G21" s="336">
        <f t="shared" si="11"/>
        <v>4620000</v>
      </c>
      <c r="H21" s="336">
        <f>SUM(H22:H42)</f>
        <v>145151000</v>
      </c>
      <c r="I21" s="336">
        <f t="shared" si="11"/>
        <v>58122000</v>
      </c>
      <c r="J21" s="336">
        <f t="shared" si="11"/>
        <v>0</v>
      </c>
      <c r="K21" s="336">
        <f t="shared" si="11"/>
        <v>0</v>
      </c>
      <c r="L21" s="336">
        <f t="shared" si="11"/>
        <v>58122000</v>
      </c>
      <c r="M21" s="336">
        <f t="shared" si="11"/>
        <v>301346442</v>
      </c>
      <c r="N21" s="336">
        <f t="shared" si="11"/>
        <v>39</v>
      </c>
      <c r="O21" s="316">
        <f>SUM(O22:O36)</f>
        <v>39</v>
      </c>
    </row>
    <row r="22" spans="1:15" ht="13.5" thickBot="1">
      <c r="A22" s="284" t="s">
        <v>301</v>
      </c>
      <c r="B22" s="394">
        <f>SUM(H22+L22+M22)</f>
        <v>25479000</v>
      </c>
      <c r="C22" s="335">
        <v>16490000</v>
      </c>
      <c r="D22" s="340">
        <v>4489000</v>
      </c>
      <c r="E22" s="340"/>
      <c r="F22" s="335"/>
      <c r="G22" s="335">
        <v>4500000</v>
      </c>
      <c r="H22" s="340">
        <f>SUM(C22:G22)</f>
        <v>25479000</v>
      </c>
      <c r="I22" s="340"/>
      <c r="J22" s="340"/>
      <c r="K22" s="340"/>
      <c r="L22" s="340">
        <f>SUM(I22:K22)</f>
        <v>0</v>
      </c>
      <c r="M22" s="343"/>
      <c r="N22" s="344">
        <v>1</v>
      </c>
      <c r="O22">
        <v>1</v>
      </c>
    </row>
    <row r="23" spans="1:14" ht="13.5" thickBot="1">
      <c r="A23" s="284" t="s">
        <v>302</v>
      </c>
      <c r="B23" s="394">
        <f aca="true" t="shared" si="12" ref="B23:B45">SUM(H23+L23+M23)</f>
        <v>381000</v>
      </c>
      <c r="C23" s="335"/>
      <c r="D23" s="340"/>
      <c r="E23" s="340">
        <v>381000</v>
      </c>
      <c r="F23" s="335"/>
      <c r="G23" s="335"/>
      <c r="H23" s="340">
        <f aca="true" t="shared" si="13" ref="H23:H42">SUM(C23:G23)</f>
        <v>381000</v>
      </c>
      <c r="I23" s="340"/>
      <c r="J23" s="340"/>
      <c r="K23" s="340"/>
      <c r="L23" s="340">
        <f aca="true" t="shared" si="14" ref="L23:L41">SUM(I23:K23)</f>
        <v>0</v>
      </c>
      <c r="M23" s="341"/>
      <c r="N23" s="338"/>
    </row>
    <row r="24" spans="1:15" ht="13.5" thickBot="1">
      <c r="A24" s="284" t="s">
        <v>303</v>
      </c>
      <c r="B24" s="394">
        <f t="shared" si="12"/>
        <v>3855000</v>
      </c>
      <c r="C24" s="335">
        <v>1530000</v>
      </c>
      <c r="D24" s="335">
        <v>420000</v>
      </c>
      <c r="E24" s="335">
        <v>1905000</v>
      </c>
      <c r="F24" s="335"/>
      <c r="G24" s="335"/>
      <c r="H24" s="340">
        <f t="shared" si="13"/>
        <v>3855000</v>
      </c>
      <c r="I24" s="335"/>
      <c r="J24" s="335"/>
      <c r="K24" s="340"/>
      <c r="L24" s="340">
        <f t="shared" si="14"/>
        <v>0</v>
      </c>
      <c r="M24" s="332"/>
      <c r="N24" s="333">
        <v>2</v>
      </c>
      <c r="O24">
        <v>2</v>
      </c>
    </row>
    <row r="25" spans="1:14" ht="13.5" thickBot="1">
      <c r="A25" s="287" t="s">
        <v>389</v>
      </c>
      <c r="B25" s="394">
        <f t="shared" si="12"/>
        <v>229000</v>
      </c>
      <c r="C25" s="335"/>
      <c r="D25" s="335"/>
      <c r="E25" s="335">
        <v>229000</v>
      </c>
      <c r="F25" s="335"/>
      <c r="G25" s="335"/>
      <c r="H25" s="340">
        <f t="shared" si="13"/>
        <v>229000</v>
      </c>
      <c r="I25" s="335"/>
      <c r="J25" s="335"/>
      <c r="K25" s="340"/>
      <c r="L25" s="340">
        <f t="shared" si="14"/>
        <v>0</v>
      </c>
      <c r="M25" s="332"/>
      <c r="N25" s="333"/>
    </row>
    <row r="26" spans="1:14" ht="13.5" thickBot="1">
      <c r="A26" s="282" t="s">
        <v>304</v>
      </c>
      <c r="B26" s="394">
        <f t="shared" si="12"/>
        <v>301346442</v>
      </c>
      <c r="C26" s="335"/>
      <c r="D26" s="340"/>
      <c r="E26" s="340"/>
      <c r="F26" s="340"/>
      <c r="G26" s="340"/>
      <c r="H26" s="340">
        <f t="shared" si="13"/>
        <v>0</v>
      </c>
      <c r="I26" s="340"/>
      <c r="J26" s="340"/>
      <c r="K26" s="340"/>
      <c r="L26" s="340">
        <f t="shared" si="14"/>
        <v>0</v>
      </c>
      <c r="M26" s="341">
        <v>301346442</v>
      </c>
      <c r="N26" s="338"/>
    </row>
    <row r="27" spans="1:15" ht="13.5" thickBot="1">
      <c r="A27" s="284" t="s">
        <v>258</v>
      </c>
      <c r="B27" s="394">
        <f t="shared" si="12"/>
        <v>29306000</v>
      </c>
      <c r="C27" s="335">
        <v>25250000</v>
      </c>
      <c r="D27" s="340">
        <v>3671000</v>
      </c>
      <c r="E27" s="340">
        <v>385000</v>
      </c>
      <c r="F27" s="340"/>
      <c r="G27" s="340"/>
      <c r="H27" s="340">
        <f t="shared" si="13"/>
        <v>29306000</v>
      </c>
      <c r="I27" s="340"/>
      <c r="J27" s="340"/>
      <c r="K27" s="340"/>
      <c r="L27" s="340">
        <f t="shared" si="14"/>
        <v>0</v>
      </c>
      <c r="M27" s="341"/>
      <c r="N27" s="338">
        <v>25</v>
      </c>
      <c r="O27">
        <v>25</v>
      </c>
    </row>
    <row r="28" spans="1:14" ht="13.5" thickBot="1">
      <c r="A28" s="284" t="s">
        <v>305</v>
      </c>
      <c r="B28" s="394">
        <f t="shared" si="12"/>
        <v>8573000</v>
      </c>
      <c r="C28" s="335"/>
      <c r="D28" s="340"/>
      <c r="E28" s="340">
        <v>953000</v>
      </c>
      <c r="F28" s="340"/>
      <c r="G28" s="340"/>
      <c r="H28" s="340">
        <f t="shared" si="13"/>
        <v>953000</v>
      </c>
      <c r="I28" s="340">
        <v>7620000</v>
      </c>
      <c r="J28" s="340"/>
      <c r="K28" s="340"/>
      <c r="L28" s="340">
        <f t="shared" si="14"/>
        <v>7620000</v>
      </c>
      <c r="M28" s="341"/>
      <c r="N28" s="338"/>
    </row>
    <row r="29" spans="1:14" ht="13.5" thickBot="1">
      <c r="A29" s="287" t="s">
        <v>390</v>
      </c>
      <c r="B29" s="394">
        <f t="shared" si="12"/>
        <v>2991000</v>
      </c>
      <c r="C29" s="335"/>
      <c r="D29" s="340"/>
      <c r="E29" s="340">
        <v>2991000</v>
      </c>
      <c r="F29" s="340"/>
      <c r="G29" s="340"/>
      <c r="H29" s="340">
        <f t="shared" si="13"/>
        <v>2991000</v>
      </c>
      <c r="I29" s="340"/>
      <c r="J29" s="340"/>
      <c r="K29" s="340"/>
      <c r="L29" s="340">
        <f t="shared" si="14"/>
        <v>0</v>
      </c>
      <c r="M29" s="341"/>
      <c r="N29" s="338"/>
    </row>
    <row r="30" spans="1:14" ht="13.5" thickBot="1">
      <c r="A30" s="284" t="s">
        <v>306</v>
      </c>
      <c r="B30" s="394">
        <f t="shared" si="12"/>
        <v>28200000</v>
      </c>
      <c r="C30" s="335"/>
      <c r="D30" s="340"/>
      <c r="E30" s="340"/>
      <c r="F30" s="340"/>
      <c r="G30" s="340"/>
      <c r="H30" s="340">
        <f t="shared" si="13"/>
        <v>0</v>
      </c>
      <c r="I30" s="340">
        <v>28200000</v>
      </c>
      <c r="J30" s="340"/>
      <c r="K30" s="340"/>
      <c r="L30" s="340">
        <f t="shared" si="14"/>
        <v>28200000</v>
      </c>
      <c r="M30" s="341"/>
      <c r="N30" s="338"/>
    </row>
    <row r="31" spans="1:14" ht="13.5" thickBot="1">
      <c r="A31" s="285" t="s">
        <v>307</v>
      </c>
      <c r="B31" s="394">
        <f t="shared" si="12"/>
        <v>8428000</v>
      </c>
      <c r="C31" s="331"/>
      <c r="D31" s="345"/>
      <c r="E31" s="345">
        <v>5080000</v>
      </c>
      <c r="F31" s="345"/>
      <c r="G31" s="345"/>
      <c r="H31" s="340">
        <f t="shared" si="13"/>
        <v>5080000</v>
      </c>
      <c r="I31" s="345">
        <v>3348000</v>
      </c>
      <c r="J31" s="345"/>
      <c r="K31" s="345"/>
      <c r="L31" s="340">
        <f t="shared" si="14"/>
        <v>3348000</v>
      </c>
      <c r="M31" s="341"/>
      <c r="N31" s="338"/>
    </row>
    <row r="32" spans="1:14" ht="13.5" thickBot="1">
      <c r="A32" s="286" t="s">
        <v>308</v>
      </c>
      <c r="B32" s="394">
        <f t="shared" si="12"/>
        <v>16058000</v>
      </c>
      <c r="C32" s="335"/>
      <c r="D32" s="346"/>
      <c r="E32" s="346">
        <v>2184000</v>
      </c>
      <c r="F32" s="346"/>
      <c r="G32" s="346"/>
      <c r="H32" s="340">
        <f t="shared" si="13"/>
        <v>2184000</v>
      </c>
      <c r="I32" s="346">
        <v>13874000</v>
      </c>
      <c r="J32" s="340"/>
      <c r="K32" s="346"/>
      <c r="L32" s="340">
        <f t="shared" si="14"/>
        <v>13874000</v>
      </c>
      <c r="M32" s="341"/>
      <c r="N32" s="338"/>
    </row>
    <row r="33" spans="1:15" ht="13.5" thickBot="1">
      <c r="A33" s="286" t="s">
        <v>261</v>
      </c>
      <c r="B33" s="394">
        <f t="shared" si="12"/>
        <v>55198000</v>
      </c>
      <c r="C33" s="335">
        <v>18920000</v>
      </c>
      <c r="D33" s="346">
        <v>5030000</v>
      </c>
      <c r="E33" s="346">
        <v>26048000</v>
      </c>
      <c r="F33" s="346"/>
      <c r="G33" s="346">
        <v>120000</v>
      </c>
      <c r="H33" s="340">
        <f t="shared" si="13"/>
        <v>50118000</v>
      </c>
      <c r="I33" s="346">
        <v>5080000</v>
      </c>
      <c r="J33" s="340"/>
      <c r="K33" s="346"/>
      <c r="L33" s="340">
        <f t="shared" si="14"/>
        <v>5080000</v>
      </c>
      <c r="M33" s="341"/>
      <c r="N33" s="338">
        <v>9</v>
      </c>
      <c r="O33">
        <v>9</v>
      </c>
    </row>
    <row r="34" spans="1:15" ht="13.5" thickBot="1">
      <c r="A34" s="286" t="s">
        <v>309</v>
      </c>
      <c r="B34" s="394">
        <f t="shared" si="12"/>
        <v>5758000</v>
      </c>
      <c r="C34" s="335">
        <v>3633000</v>
      </c>
      <c r="D34" s="346">
        <v>995000</v>
      </c>
      <c r="E34" s="346">
        <v>1130000</v>
      </c>
      <c r="F34" s="346"/>
      <c r="G34" s="346"/>
      <c r="H34" s="340">
        <f t="shared" si="13"/>
        <v>5758000</v>
      </c>
      <c r="I34" s="346"/>
      <c r="J34" s="340"/>
      <c r="K34" s="346"/>
      <c r="L34" s="340">
        <f t="shared" si="14"/>
        <v>0</v>
      </c>
      <c r="M34" s="341"/>
      <c r="N34" s="338">
        <v>2</v>
      </c>
      <c r="O34">
        <v>2</v>
      </c>
    </row>
    <row r="35" spans="1:14" ht="13.5" thickBot="1">
      <c r="A35" s="286" t="s">
        <v>310</v>
      </c>
      <c r="B35" s="394">
        <f t="shared" si="12"/>
        <v>762000</v>
      </c>
      <c r="C35" s="335"/>
      <c r="D35" s="347"/>
      <c r="E35" s="347">
        <v>762000</v>
      </c>
      <c r="F35" s="347"/>
      <c r="G35" s="347"/>
      <c r="H35" s="340">
        <f t="shared" si="13"/>
        <v>762000</v>
      </c>
      <c r="I35" s="346"/>
      <c r="J35" s="340"/>
      <c r="K35" s="346"/>
      <c r="L35" s="340">
        <f t="shared" si="14"/>
        <v>0</v>
      </c>
      <c r="M35" s="341"/>
      <c r="N35" s="333"/>
    </row>
    <row r="36" spans="1:14" ht="13.5" thickBot="1">
      <c r="A36" s="285" t="s">
        <v>311</v>
      </c>
      <c r="B36" s="394">
        <f t="shared" si="12"/>
        <v>200000</v>
      </c>
      <c r="C36" s="335"/>
      <c r="D36" s="331"/>
      <c r="E36" s="331"/>
      <c r="F36" s="331">
        <v>200000</v>
      </c>
      <c r="G36" s="331"/>
      <c r="H36" s="340">
        <f t="shared" si="13"/>
        <v>200000</v>
      </c>
      <c r="I36" s="345"/>
      <c r="J36" s="340"/>
      <c r="K36" s="345"/>
      <c r="L36" s="340">
        <f t="shared" si="14"/>
        <v>0</v>
      </c>
      <c r="M36" s="341"/>
      <c r="N36" s="333"/>
    </row>
    <row r="37" spans="1:14" ht="13.5" thickBot="1">
      <c r="A37" s="287" t="s">
        <v>312</v>
      </c>
      <c r="B37" s="394">
        <f t="shared" si="12"/>
        <v>300000</v>
      </c>
      <c r="C37" s="335"/>
      <c r="D37" s="335"/>
      <c r="E37" s="335"/>
      <c r="F37" s="335">
        <v>300000</v>
      </c>
      <c r="G37" s="335"/>
      <c r="H37" s="340">
        <f t="shared" si="13"/>
        <v>300000</v>
      </c>
      <c r="I37" s="340"/>
      <c r="J37" s="340"/>
      <c r="K37" s="340"/>
      <c r="L37" s="340">
        <f t="shared" si="14"/>
        <v>0</v>
      </c>
      <c r="M37" s="341"/>
      <c r="N37" s="333"/>
    </row>
    <row r="38" spans="1:14" ht="13.5" thickBot="1">
      <c r="A38" s="288" t="s">
        <v>313</v>
      </c>
      <c r="B38" s="394">
        <f t="shared" si="12"/>
        <v>5664000</v>
      </c>
      <c r="C38" s="329"/>
      <c r="D38" s="349"/>
      <c r="E38" s="349"/>
      <c r="F38" s="349">
        <v>5664000</v>
      </c>
      <c r="G38" s="349"/>
      <c r="H38" s="340">
        <f t="shared" si="13"/>
        <v>5664000</v>
      </c>
      <c r="I38" s="349"/>
      <c r="J38" s="349"/>
      <c r="K38" s="349"/>
      <c r="L38" s="340">
        <f t="shared" si="14"/>
        <v>0</v>
      </c>
      <c r="M38" s="350"/>
      <c r="N38" s="351"/>
    </row>
    <row r="39" spans="1:14" ht="13.5" thickBot="1">
      <c r="A39" s="289" t="s">
        <v>314</v>
      </c>
      <c r="B39" s="394">
        <f t="shared" si="12"/>
        <v>1000000</v>
      </c>
      <c r="C39" s="387"/>
      <c r="D39" s="353"/>
      <c r="E39" s="353"/>
      <c r="F39" s="353">
        <v>1000000</v>
      </c>
      <c r="G39" s="353"/>
      <c r="H39" s="340">
        <f t="shared" si="13"/>
        <v>1000000</v>
      </c>
      <c r="I39" s="353"/>
      <c r="J39" s="353"/>
      <c r="K39" s="353"/>
      <c r="L39" s="340">
        <f t="shared" si="14"/>
        <v>0</v>
      </c>
      <c r="M39" s="353"/>
      <c r="N39" s="354"/>
    </row>
    <row r="40" spans="1:14" ht="13.5" thickBot="1">
      <c r="A40" s="290" t="s">
        <v>315</v>
      </c>
      <c r="B40" s="394">
        <f t="shared" si="12"/>
        <v>6000000</v>
      </c>
      <c r="C40" s="387"/>
      <c r="D40" s="353"/>
      <c r="E40" s="353"/>
      <c r="F40" s="353">
        <v>6000000</v>
      </c>
      <c r="G40" s="353"/>
      <c r="H40" s="340">
        <f t="shared" si="13"/>
        <v>6000000</v>
      </c>
      <c r="I40" s="353"/>
      <c r="J40" s="353"/>
      <c r="K40" s="353"/>
      <c r="L40" s="340">
        <f t="shared" si="14"/>
        <v>0</v>
      </c>
      <c r="M40" s="353"/>
      <c r="N40" s="354"/>
    </row>
    <row r="41" spans="1:14" ht="13.5" thickBot="1">
      <c r="A41" s="290" t="s">
        <v>316</v>
      </c>
      <c r="B41" s="394">
        <f t="shared" si="12"/>
        <v>3500000</v>
      </c>
      <c r="C41" s="387"/>
      <c r="D41" s="353"/>
      <c r="E41" s="353"/>
      <c r="F41" s="353">
        <v>3500000</v>
      </c>
      <c r="G41" s="353"/>
      <c r="H41" s="340">
        <f t="shared" si="13"/>
        <v>3500000</v>
      </c>
      <c r="I41" s="353"/>
      <c r="J41" s="353"/>
      <c r="K41" s="353"/>
      <c r="L41" s="340">
        <f t="shared" si="14"/>
        <v>0</v>
      </c>
      <c r="M41" s="353"/>
      <c r="N41" s="354"/>
    </row>
    <row r="42" spans="1:14" ht="13.5" thickBot="1">
      <c r="A42" s="290" t="s">
        <v>391</v>
      </c>
      <c r="B42" s="394">
        <f t="shared" si="12"/>
        <v>1391000</v>
      </c>
      <c r="C42" s="387"/>
      <c r="D42" s="353"/>
      <c r="E42" s="353">
        <v>1391000</v>
      </c>
      <c r="F42" s="353"/>
      <c r="G42" s="353"/>
      <c r="H42" s="340">
        <f t="shared" si="13"/>
        <v>1391000</v>
      </c>
      <c r="I42" s="353"/>
      <c r="J42" s="353"/>
      <c r="K42" s="353"/>
      <c r="L42" s="384"/>
      <c r="M42" s="353"/>
      <c r="N42" s="354"/>
    </row>
    <row r="43" spans="1:14" s="438" customFormat="1" ht="13.5" thickBot="1">
      <c r="A43" s="385" t="s">
        <v>247</v>
      </c>
      <c r="B43" s="394">
        <f t="shared" si="12"/>
        <v>6270000</v>
      </c>
      <c r="C43" s="352">
        <f aca="true" t="shared" si="15" ref="C43:H43">SUM(C44:C45)</f>
        <v>0</v>
      </c>
      <c r="D43" s="352">
        <f t="shared" si="15"/>
        <v>0</v>
      </c>
      <c r="E43" s="352">
        <f t="shared" si="15"/>
        <v>1270000</v>
      </c>
      <c r="F43" s="352">
        <f t="shared" si="15"/>
        <v>0</v>
      </c>
      <c r="G43" s="352">
        <f t="shared" si="15"/>
        <v>5000000</v>
      </c>
      <c r="H43" s="352">
        <f t="shared" si="15"/>
        <v>6270000</v>
      </c>
      <c r="I43" s="453"/>
      <c r="J43" s="453"/>
      <c r="K43" s="453"/>
      <c r="L43" s="453"/>
      <c r="M43" s="453"/>
      <c r="N43" s="457"/>
    </row>
    <row r="44" spans="1:14" ht="13.5" thickBot="1">
      <c r="A44" s="290" t="s">
        <v>388</v>
      </c>
      <c r="B44" s="394">
        <f t="shared" si="12"/>
        <v>1270000</v>
      </c>
      <c r="C44" s="352"/>
      <c r="D44" s="353"/>
      <c r="E44" s="353">
        <v>1270000</v>
      </c>
      <c r="F44" s="353"/>
      <c r="G44" s="353"/>
      <c r="H44" s="353">
        <f>SUM(C44:G44)</f>
        <v>1270000</v>
      </c>
      <c r="I44" s="353"/>
      <c r="J44" s="353"/>
      <c r="K44" s="353"/>
      <c r="L44" s="353"/>
      <c r="M44" s="353"/>
      <c r="N44" s="354"/>
    </row>
    <row r="45" spans="1:14" ht="13.5" thickBot="1">
      <c r="A45" s="282" t="s">
        <v>317</v>
      </c>
      <c r="B45" s="394">
        <f t="shared" si="12"/>
        <v>5000000</v>
      </c>
      <c r="C45" s="334"/>
      <c r="D45" s="340"/>
      <c r="E45" s="340"/>
      <c r="F45" s="340"/>
      <c r="G45" s="340">
        <v>5000000</v>
      </c>
      <c r="H45" s="353">
        <f>SUM(C45:G45)</f>
        <v>5000000</v>
      </c>
      <c r="I45" s="340"/>
      <c r="J45" s="340"/>
      <c r="K45" s="340"/>
      <c r="L45" s="340"/>
      <c r="M45" s="343"/>
      <c r="N45" s="344"/>
    </row>
    <row r="46" spans="1:14" s="406" customFormat="1" ht="13.5" thickBot="1">
      <c r="A46" s="404" t="s">
        <v>318</v>
      </c>
      <c r="B46" s="405">
        <f>SUM(B47)</f>
        <v>87081722</v>
      </c>
      <c r="C46" s="405">
        <f aca="true" t="shared" si="16" ref="C46:N46">SUM(C47)</f>
        <v>57898300</v>
      </c>
      <c r="D46" s="405">
        <f t="shared" si="16"/>
        <v>13485422</v>
      </c>
      <c r="E46" s="405">
        <f t="shared" si="16"/>
        <v>14428000</v>
      </c>
      <c r="F46" s="405">
        <f t="shared" si="16"/>
        <v>0</v>
      </c>
      <c r="G46" s="405">
        <f t="shared" si="16"/>
        <v>0</v>
      </c>
      <c r="H46" s="405">
        <f t="shared" si="16"/>
        <v>85811722</v>
      </c>
      <c r="I46" s="405">
        <f t="shared" si="16"/>
        <v>1270000</v>
      </c>
      <c r="J46" s="405">
        <f t="shared" si="16"/>
        <v>0</v>
      </c>
      <c r="K46" s="405">
        <f t="shared" si="16"/>
        <v>0</v>
      </c>
      <c r="L46" s="405">
        <f t="shared" si="16"/>
        <v>1270000</v>
      </c>
      <c r="M46" s="405">
        <f t="shared" si="16"/>
        <v>0</v>
      </c>
      <c r="N46" s="405">
        <f t="shared" si="16"/>
        <v>19</v>
      </c>
    </row>
    <row r="47" spans="1:14" s="408" customFormat="1" ht="14.25" thickBot="1" thickTop="1">
      <c r="A47" s="291" t="s">
        <v>293</v>
      </c>
      <c r="B47" s="407">
        <f>SUM(B48)</f>
        <v>87081722</v>
      </c>
      <c r="C47" s="355">
        <f aca="true" t="shared" si="17" ref="C47:N47">SUM(C48)</f>
        <v>57898300</v>
      </c>
      <c r="D47" s="355">
        <f t="shared" si="17"/>
        <v>13485422</v>
      </c>
      <c r="E47" s="355">
        <f t="shared" si="17"/>
        <v>14428000</v>
      </c>
      <c r="F47" s="355">
        <f t="shared" si="17"/>
        <v>0</v>
      </c>
      <c r="G47" s="355">
        <f t="shared" si="17"/>
        <v>0</v>
      </c>
      <c r="H47" s="355">
        <f t="shared" si="17"/>
        <v>85811722</v>
      </c>
      <c r="I47" s="355">
        <f t="shared" si="17"/>
        <v>1270000</v>
      </c>
      <c r="J47" s="355">
        <f t="shared" si="17"/>
        <v>0</v>
      </c>
      <c r="K47" s="355">
        <f t="shared" si="17"/>
        <v>0</v>
      </c>
      <c r="L47" s="355">
        <f t="shared" si="17"/>
        <v>1270000</v>
      </c>
      <c r="M47" s="355">
        <f t="shared" si="17"/>
        <v>0</v>
      </c>
      <c r="N47" s="355">
        <f t="shared" si="17"/>
        <v>19</v>
      </c>
    </row>
    <row r="48" spans="1:14" ht="14.25" thickBot="1" thickTop="1">
      <c r="A48" s="283" t="s">
        <v>263</v>
      </c>
      <c r="B48" s="395">
        <f>SUM(B49)</f>
        <v>87081722</v>
      </c>
      <c r="C48" s="342">
        <f aca="true" t="shared" si="18" ref="C48:N48">SUM(C49)</f>
        <v>57898300</v>
      </c>
      <c r="D48" s="342">
        <f t="shared" si="18"/>
        <v>13485422</v>
      </c>
      <c r="E48" s="342">
        <f t="shared" si="18"/>
        <v>14428000</v>
      </c>
      <c r="F48" s="342">
        <f t="shared" si="18"/>
        <v>0</v>
      </c>
      <c r="G48" s="342">
        <f t="shared" si="18"/>
        <v>0</v>
      </c>
      <c r="H48" s="342">
        <f t="shared" si="18"/>
        <v>85811722</v>
      </c>
      <c r="I48" s="342">
        <f t="shared" si="18"/>
        <v>1270000</v>
      </c>
      <c r="J48" s="342">
        <f t="shared" si="18"/>
        <v>0</v>
      </c>
      <c r="K48" s="342">
        <f t="shared" si="18"/>
        <v>0</v>
      </c>
      <c r="L48" s="342">
        <f t="shared" si="18"/>
        <v>1270000</v>
      </c>
      <c r="M48" s="342">
        <f t="shared" si="18"/>
        <v>0</v>
      </c>
      <c r="N48" s="342">
        <f t="shared" si="18"/>
        <v>19</v>
      </c>
    </row>
    <row r="49" spans="1:14" ht="14.25" thickBot="1" thickTop="1">
      <c r="A49" s="280" t="s">
        <v>319</v>
      </c>
      <c r="B49" s="396">
        <f>SUM(B50)</f>
        <v>87081722</v>
      </c>
      <c r="C49" s="336">
        <f aca="true" t="shared" si="19" ref="C49:N49">SUM(C50)</f>
        <v>57898300</v>
      </c>
      <c r="D49" s="336">
        <f t="shared" si="19"/>
        <v>13485422</v>
      </c>
      <c r="E49" s="336">
        <f t="shared" si="19"/>
        <v>14428000</v>
      </c>
      <c r="F49" s="336">
        <f t="shared" si="19"/>
        <v>0</v>
      </c>
      <c r="G49" s="336">
        <f t="shared" si="19"/>
        <v>0</v>
      </c>
      <c r="H49" s="336">
        <f t="shared" si="19"/>
        <v>85811722</v>
      </c>
      <c r="I49" s="336">
        <f t="shared" si="19"/>
        <v>1270000</v>
      </c>
      <c r="J49" s="336">
        <f t="shared" si="19"/>
        <v>0</v>
      </c>
      <c r="K49" s="336">
        <f t="shared" si="19"/>
        <v>0</v>
      </c>
      <c r="L49" s="336">
        <f t="shared" si="19"/>
        <v>1270000</v>
      </c>
      <c r="M49" s="336">
        <f t="shared" si="19"/>
        <v>0</v>
      </c>
      <c r="N49" s="336">
        <f t="shared" si="19"/>
        <v>19</v>
      </c>
    </row>
    <row r="50" spans="1:14" ht="13.5" thickBot="1">
      <c r="A50" s="282" t="s">
        <v>320</v>
      </c>
      <c r="B50" s="396">
        <f>SUM(H50+L50)</f>
        <v>87081722</v>
      </c>
      <c r="C50" s="335">
        <v>57898300</v>
      </c>
      <c r="D50" s="335">
        <v>13485422</v>
      </c>
      <c r="E50" s="335">
        <v>14428000</v>
      </c>
      <c r="F50" s="335"/>
      <c r="G50" s="335"/>
      <c r="H50" s="386">
        <f>SUM(C50:G50)</f>
        <v>85811722</v>
      </c>
      <c r="I50" s="340">
        <v>1270000</v>
      </c>
      <c r="J50" s="340"/>
      <c r="K50" s="340"/>
      <c r="L50" s="340">
        <f>SUM(I50:K50)</f>
        <v>1270000</v>
      </c>
      <c r="M50" s="341"/>
      <c r="N50" s="333">
        <v>19</v>
      </c>
    </row>
    <row r="51" spans="1:14" ht="13.5" thickBot="1">
      <c r="A51" s="274" t="s">
        <v>321</v>
      </c>
      <c r="B51" s="392">
        <f>SUM(B52:B53)</f>
        <v>227236720</v>
      </c>
      <c r="C51" s="392">
        <f aca="true" t="shared" si="20" ref="C51:N51">SUM(C52:C53)</f>
        <v>141459900</v>
      </c>
      <c r="D51" s="392">
        <f t="shared" si="20"/>
        <v>39555920</v>
      </c>
      <c r="E51" s="392">
        <f t="shared" si="20"/>
        <v>42241000</v>
      </c>
      <c r="F51" s="392">
        <f t="shared" si="20"/>
        <v>0</v>
      </c>
      <c r="G51" s="392">
        <f t="shared" si="20"/>
        <v>0</v>
      </c>
      <c r="H51" s="392">
        <f t="shared" si="20"/>
        <v>223256820</v>
      </c>
      <c r="I51" s="392">
        <f t="shared" si="20"/>
        <v>3979900</v>
      </c>
      <c r="J51" s="392">
        <f t="shared" si="20"/>
        <v>0</v>
      </c>
      <c r="K51" s="392">
        <f t="shared" si="20"/>
        <v>0</v>
      </c>
      <c r="L51" s="392">
        <f t="shared" si="20"/>
        <v>3979900</v>
      </c>
      <c r="M51" s="392">
        <f t="shared" si="20"/>
        <v>0</v>
      </c>
      <c r="N51" s="392">
        <f t="shared" si="20"/>
        <v>56</v>
      </c>
    </row>
    <row r="52" spans="1:14" s="408" customFormat="1" ht="14.25" thickBot="1" thickTop="1">
      <c r="A52" s="292" t="s">
        <v>293</v>
      </c>
      <c r="B52" s="407">
        <f>SUM(B71+B67++B63+B55)</f>
        <v>226037720</v>
      </c>
      <c r="C52" s="355">
        <f aca="true" t="shared" si="21" ref="C52:N52">SUM(C71+C67++C63+C55)</f>
        <v>141459900</v>
      </c>
      <c r="D52" s="355">
        <f t="shared" si="21"/>
        <v>39555920</v>
      </c>
      <c r="E52" s="355">
        <f t="shared" si="21"/>
        <v>41042000</v>
      </c>
      <c r="F52" s="355">
        <f t="shared" si="21"/>
        <v>0</v>
      </c>
      <c r="G52" s="355">
        <f t="shared" si="21"/>
        <v>0</v>
      </c>
      <c r="H52" s="355">
        <f t="shared" si="21"/>
        <v>222057820</v>
      </c>
      <c r="I52" s="355">
        <f t="shared" si="21"/>
        <v>3979900</v>
      </c>
      <c r="J52" s="355">
        <f t="shared" si="21"/>
        <v>0</v>
      </c>
      <c r="K52" s="355">
        <f t="shared" si="21"/>
        <v>0</v>
      </c>
      <c r="L52" s="355">
        <f t="shared" si="21"/>
        <v>3979900</v>
      </c>
      <c r="M52" s="355">
        <f t="shared" si="21"/>
        <v>0</v>
      </c>
      <c r="N52" s="355">
        <f t="shared" si="21"/>
        <v>56</v>
      </c>
    </row>
    <row r="53" spans="1:14" s="408" customFormat="1" ht="13.5" thickBot="1">
      <c r="A53" s="291" t="s">
        <v>247</v>
      </c>
      <c r="B53" s="407">
        <f>SUM(B60)</f>
        <v>1199000</v>
      </c>
      <c r="C53" s="407">
        <f aca="true" t="shared" si="22" ref="C53:M53">SUM(C60)</f>
        <v>0</v>
      </c>
      <c r="D53" s="407">
        <f t="shared" si="22"/>
        <v>0</v>
      </c>
      <c r="E53" s="407">
        <f t="shared" si="22"/>
        <v>1199000</v>
      </c>
      <c r="F53" s="407">
        <f t="shared" si="22"/>
        <v>0</v>
      </c>
      <c r="G53" s="407">
        <f t="shared" si="22"/>
        <v>0</v>
      </c>
      <c r="H53" s="407">
        <f t="shared" si="22"/>
        <v>1199000</v>
      </c>
      <c r="I53" s="407">
        <f t="shared" si="22"/>
        <v>0</v>
      </c>
      <c r="J53" s="407">
        <f t="shared" si="22"/>
        <v>0</v>
      </c>
      <c r="K53" s="407">
        <f t="shared" si="22"/>
        <v>0</v>
      </c>
      <c r="L53" s="407">
        <f t="shared" si="22"/>
        <v>0</v>
      </c>
      <c r="M53" s="407">
        <f t="shared" si="22"/>
        <v>0</v>
      </c>
      <c r="N53" s="355">
        <v>0</v>
      </c>
    </row>
    <row r="54" spans="1:14" ht="14.25" thickBot="1" thickTop="1">
      <c r="A54" s="283" t="s">
        <v>265</v>
      </c>
      <c r="B54" s="397">
        <f>SUM(B55+B60)</f>
        <v>166710340</v>
      </c>
      <c r="C54" s="397">
        <f aca="true" t="shared" si="23" ref="C54:M54">SUM(C55+C60)</f>
        <v>107293600</v>
      </c>
      <c r="D54" s="397">
        <f t="shared" si="23"/>
        <v>30042240</v>
      </c>
      <c r="E54" s="397">
        <f>SUM(E55+E60)</f>
        <v>28930000</v>
      </c>
      <c r="F54" s="397">
        <f t="shared" si="23"/>
        <v>0</v>
      </c>
      <c r="G54" s="397">
        <f t="shared" si="23"/>
        <v>0</v>
      </c>
      <c r="H54" s="397">
        <f t="shared" si="23"/>
        <v>166265840</v>
      </c>
      <c r="I54" s="397">
        <f t="shared" si="23"/>
        <v>444500</v>
      </c>
      <c r="J54" s="397">
        <f t="shared" si="23"/>
        <v>0</v>
      </c>
      <c r="K54" s="397">
        <f t="shared" si="23"/>
        <v>0</v>
      </c>
      <c r="L54" s="397">
        <f t="shared" si="23"/>
        <v>444500</v>
      </c>
      <c r="M54" s="397">
        <f t="shared" si="23"/>
        <v>0</v>
      </c>
      <c r="N54" s="358">
        <f>SUM(N56:N59)</f>
        <v>40</v>
      </c>
    </row>
    <row r="55" spans="1:14" ht="14.25" thickBot="1" thickTop="1">
      <c r="A55" s="280" t="s">
        <v>246</v>
      </c>
      <c r="B55" s="396">
        <f aca="true" t="shared" si="24" ref="B55:B61">SUM(H55+L55)</f>
        <v>165511340</v>
      </c>
      <c r="C55" s="336">
        <f>SUM(C56:C59)</f>
        <v>107293600</v>
      </c>
      <c r="D55" s="336">
        <f>SUM(D56:D59)</f>
        <v>30042240</v>
      </c>
      <c r="E55" s="336">
        <f>SUM(E56:E59)</f>
        <v>27731000</v>
      </c>
      <c r="F55" s="336"/>
      <c r="G55" s="336"/>
      <c r="H55" s="356">
        <f>SUM(C55:G55)</f>
        <v>165066840</v>
      </c>
      <c r="I55" s="356">
        <f>SUM(I56:I59)</f>
        <v>444500</v>
      </c>
      <c r="J55" s="356"/>
      <c r="K55" s="356"/>
      <c r="L55" s="356">
        <f>SUM(I55:K55)</f>
        <v>444500</v>
      </c>
      <c r="M55" s="357"/>
      <c r="N55" s="359">
        <f>SUM(N56:N59)</f>
        <v>40</v>
      </c>
    </row>
    <row r="56" spans="1:14" ht="13.5" thickBot="1">
      <c r="A56" s="282" t="s">
        <v>322</v>
      </c>
      <c r="B56" s="396">
        <f t="shared" si="24"/>
        <v>124272840</v>
      </c>
      <c r="C56" s="335">
        <v>94771600</v>
      </c>
      <c r="D56" s="335">
        <v>26342240</v>
      </c>
      <c r="E56" s="335">
        <v>2905000</v>
      </c>
      <c r="F56" s="335"/>
      <c r="G56" s="335"/>
      <c r="H56" s="356">
        <f>SUM(C56:G56)</f>
        <v>124018840</v>
      </c>
      <c r="I56" s="340">
        <v>254000</v>
      </c>
      <c r="J56" s="340"/>
      <c r="K56" s="340"/>
      <c r="L56" s="356">
        <f>SUM(I56:K56)</f>
        <v>254000</v>
      </c>
      <c r="M56" s="341"/>
      <c r="N56" s="333">
        <v>33</v>
      </c>
    </row>
    <row r="57" spans="1:14" ht="13.5" thickBot="1">
      <c r="A57" s="287" t="s">
        <v>323</v>
      </c>
      <c r="B57" s="396">
        <f t="shared" si="24"/>
        <v>8245000</v>
      </c>
      <c r="C57" s="335"/>
      <c r="D57" s="335"/>
      <c r="E57" s="335">
        <v>8245000</v>
      </c>
      <c r="F57" s="335"/>
      <c r="G57" s="335"/>
      <c r="H57" s="356">
        <f>SUM(C57:G57)</f>
        <v>8245000</v>
      </c>
      <c r="I57" s="340"/>
      <c r="J57" s="340"/>
      <c r="K57" s="340"/>
      <c r="L57" s="356">
        <f>SUM(I57:K57)</f>
        <v>0</v>
      </c>
      <c r="M57" s="341"/>
      <c r="N57" s="333"/>
    </row>
    <row r="58" spans="1:14" ht="13.5" thickBot="1">
      <c r="A58" s="287" t="s">
        <v>298</v>
      </c>
      <c r="B58" s="396">
        <f t="shared" si="24"/>
        <v>3730000</v>
      </c>
      <c r="C58" s="335"/>
      <c r="D58" s="335"/>
      <c r="E58" s="335">
        <v>3730000</v>
      </c>
      <c r="F58" s="335"/>
      <c r="G58" s="335"/>
      <c r="H58" s="356">
        <f>SUM(C58:G58)</f>
        <v>3730000</v>
      </c>
      <c r="I58" s="340"/>
      <c r="J58" s="340"/>
      <c r="K58" s="340"/>
      <c r="L58" s="356">
        <f>SUM(I58:K58)</f>
        <v>0</v>
      </c>
      <c r="M58" s="341"/>
      <c r="N58" s="333"/>
    </row>
    <row r="59" spans="1:14" ht="12.75">
      <c r="A59" s="441" t="s">
        <v>268</v>
      </c>
      <c r="B59" s="442">
        <f t="shared" si="24"/>
        <v>29263500</v>
      </c>
      <c r="C59" s="443">
        <v>12522000</v>
      </c>
      <c r="D59" s="443">
        <v>3700000</v>
      </c>
      <c r="E59" s="443">
        <v>12851000</v>
      </c>
      <c r="F59" s="443"/>
      <c r="G59" s="443"/>
      <c r="H59" s="444">
        <f>SUM(C59:G59)</f>
        <v>29073000</v>
      </c>
      <c r="I59" s="349">
        <v>190500</v>
      </c>
      <c r="J59" s="349"/>
      <c r="K59" s="349"/>
      <c r="L59" s="444">
        <f>SUM(I59:K59)</f>
        <v>190500</v>
      </c>
      <c r="M59" s="350"/>
      <c r="N59" s="445">
        <v>7</v>
      </c>
    </row>
    <row r="60" spans="1:14" s="438" customFormat="1" ht="12.75">
      <c r="A60" s="450" t="s">
        <v>247</v>
      </c>
      <c r="B60" s="446">
        <f t="shared" si="24"/>
        <v>1199000</v>
      </c>
      <c r="C60" s="452">
        <f aca="true" t="shared" si="25" ref="C60:H60">SUM(C61)</f>
        <v>0</v>
      </c>
      <c r="D60" s="452">
        <f t="shared" si="25"/>
        <v>0</v>
      </c>
      <c r="E60" s="452">
        <f t="shared" si="25"/>
        <v>1199000</v>
      </c>
      <c r="F60" s="452">
        <f t="shared" si="25"/>
        <v>0</v>
      </c>
      <c r="G60" s="452">
        <f t="shared" si="25"/>
        <v>0</v>
      </c>
      <c r="H60" s="452">
        <f t="shared" si="25"/>
        <v>1199000</v>
      </c>
      <c r="I60" s="455"/>
      <c r="J60" s="453"/>
      <c r="K60" s="453"/>
      <c r="L60" s="448"/>
      <c r="M60" s="453"/>
      <c r="N60" s="454"/>
    </row>
    <row r="61" spans="1:14" ht="12.75">
      <c r="A61" s="451" t="s">
        <v>298</v>
      </c>
      <c r="B61" s="446">
        <f t="shared" si="24"/>
        <v>1199000</v>
      </c>
      <c r="C61" s="447"/>
      <c r="D61" s="447"/>
      <c r="E61" s="447">
        <v>1199000</v>
      </c>
      <c r="F61" s="447"/>
      <c r="G61" s="447"/>
      <c r="H61" s="448">
        <f>SUM(C61:G61)</f>
        <v>1199000</v>
      </c>
      <c r="I61" s="456"/>
      <c r="J61" s="353"/>
      <c r="K61" s="353"/>
      <c r="L61" s="448"/>
      <c r="M61" s="353"/>
      <c r="N61" s="449"/>
    </row>
    <row r="62" spans="1:14" ht="13.5" thickBot="1">
      <c r="A62" s="275" t="s">
        <v>270</v>
      </c>
      <c r="B62" s="393">
        <f>SUM(B64:B65)</f>
        <v>8673000</v>
      </c>
      <c r="C62" s="326">
        <f>SUM(C64:C65)</f>
        <v>3091000</v>
      </c>
      <c r="D62" s="326">
        <f aca="true" t="shared" si="26" ref="D62:M62">SUM(D64:D65)</f>
        <v>919000</v>
      </c>
      <c r="E62" s="326">
        <f t="shared" si="26"/>
        <v>3138000</v>
      </c>
      <c r="F62" s="326">
        <f t="shared" si="26"/>
        <v>0</v>
      </c>
      <c r="G62" s="326">
        <f t="shared" si="26"/>
        <v>0</v>
      </c>
      <c r="H62" s="326">
        <f t="shared" si="26"/>
        <v>7148000</v>
      </c>
      <c r="I62" s="326">
        <f t="shared" si="26"/>
        <v>1525000</v>
      </c>
      <c r="J62" s="326">
        <f t="shared" si="26"/>
        <v>0</v>
      </c>
      <c r="K62" s="326">
        <f t="shared" si="26"/>
        <v>0</v>
      </c>
      <c r="L62" s="326">
        <f t="shared" si="26"/>
        <v>1525000</v>
      </c>
      <c r="M62" s="326">
        <f t="shared" si="26"/>
        <v>0</v>
      </c>
      <c r="N62" s="326">
        <f>SUM(N64:N65)</f>
        <v>1</v>
      </c>
    </row>
    <row r="63" spans="1:14" ht="14.25" thickBot="1" thickTop="1">
      <c r="A63" s="280" t="s">
        <v>246</v>
      </c>
      <c r="B63" s="396">
        <f aca="true" t="shared" si="27" ref="B63:L63">SUM(B64:B65)</f>
        <v>8673000</v>
      </c>
      <c r="C63" s="336">
        <f t="shared" si="27"/>
        <v>3091000</v>
      </c>
      <c r="D63" s="336">
        <f t="shared" si="27"/>
        <v>919000</v>
      </c>
      <c r="E63" s="336">
        <f t="shared" si="27"/>
        <v>3138000</v>
      </c>
      <c r="F63" s="336">
        <f t="shared" si="27"/>
        <v>0</v>
      </c>
      <c r="G63" s="336">
        <f t="shared" si="27"/>
        <v>0</v>
      </c>
      <c r="H63" s="336">
        <f t="shared" si="27"/>
        <v>7148000</v>
      </c>
      <c r="I63" s="356">
        <f t="shared" si="27"/>
        <v>1525000</v>
      </c>
      <c r="J63" s="356">
        <f t="shared" si="27"/>
        <v>0</v>
      </c>
      <c r="K63" s="356">
        <f t="shared" si="27"/>
        <v>0</v>
      </c>
      <c r="L63" s="356">
        <f t="shared" si="27"/>
        <v>1525000</v>
      </c>
      <c r="M63" s="357"/>
      <c r="N63" s="328">
        <f>SUM(N64:N65)</f>
        <v>1</v>
      </c>
    </row>
    <row r="64" spans="1:14" ht="13.5" thickBot="1">
      <c r="A64" s="293" t="s">
        <v>324</v>
      </c>
      <c r="B64" s="398">
        <f>SUM(H64+L64)</f>
        <v>635000</v>
      </c>
      <c r="C64" s="334"/>
      <c r="D64" s="335"/>
      <c r="E64" s="335">
        <v>635000</v>
      </c>
      <c r="F64" s="335"/>
      <c r="G64" s="335"/>
      <c r="H64" s="356">
        <f>SUM(C64:G64)</f>
        <v>635000</v>
      </c>
      <c r="I64" s="356"/>
      <c r="J64" s="356"/>
      <c r="K64" s="356"/>
      <c r="L64" s="340">
        <f>SUM(I64:K64)</f>
        <v>0</v>
      </c>
      <c r="M64" s="360"/>
      <c r="N64" s="361"/>
    </row>
    <row r="65" spans="1:14" ht="13.5" thickBot="1">
      <c r="A65" s="293" t="s">
        <v>271</v>
      </c>
      <c r="B65" s="398">
        <f>SUM(H65+L65)</f>
        <v>8038000</v>
      </c>
      <c r="C65" s="335">
        <v>3091000</v>
      </c>
      <c r="D65" s="335">
        <v>919000</v>
      </c>
      <c r="E65" s="335">
        <v>2503000</v>
      </c>
      <c r="F65" s="335"/>
      <c r="G65" s="335"/>
      <c r="H65" s="356">
        <f>SUM(C65:G65)</f>
        <v>6513000</v>
      </c>
      <c r="I65" s="340">
        <v>1525000</v>
      </c>
      <c r="J65" s="340"/>
      <c r="K65" s="340"/>
      <c r="L65" s="340">
        <f>SUM(I65:K65)</f>
        <v>1525000</v>
      </c>
      <c r="M65" s="341"/>
      <c r="N65" s="333">
        <v>1</v>
      </c>
    </row>
    <row r="66" spans="1:14" ht="13.5" thickBot="1">
      <c r="A66" s="294" t="s">
        <v>272</v>
      </c>
      <c r="B66" s="399">
        <f>SUM(B68:B69)</f>
        <v>12426380</v>
      </c>
      <c r="C66" s="363">
        <f>SUM(C68:C69)</f>
        <v>6840300</v>
      </c>
      <c r="D66" s="363">
        <f aca="true" t="shared" si="28" ref="D66:N66">SUM(D68:D69)</f>
        <v>1817680</v>
      </c>
      <c r="E66" s="363">
        <f t="shared" si="28"/>
        <v>2393000</v>
      </c>
      <c r="F66" s="363">
        <f t="shared" si="28"/>
        <v>0</v>
      </c>
      <c r="G66" s="363">
        <f t="shared" si="28"/>
        <v>0</v>
      </c>
      <c r="H66" s="363">
        <f t="shared" si="28"/>
        <v>11050980</v>
      </c>
      <c r="I66" s="363">
        <f>SUM(I68:I69)</f>
        <v>1375400</v>
      </c>
      <c r="J66" s="363">
        <f t="shared" si="28"/>
        <v>0</v>
      </c>
      <c r="K66" s="363">
        <f t="shared" si="28"/>
        <v>0</v>
      </c>
      <c r="L66" s="363">
        <f t="shared" si="28"/>
        <v>1375400</v>
      </c>
      <c r="M66" s="363">
        <f t="shared" si="28"/>
        <v>0</v>
      </c>
      <c r="N66" s="363">
        <f t="shared" si="28"/>
        <v>3</v>
      </c>
    </row>
    <row r="67" spans="1:14" ht="14.25" thickBot="1" thickTop="1">
      <c r="A67" s="295" t="s">
        <v>246</v>
      </c>
      <c r="B67" s="400">
        <f>SUM(H67+L67)</f>
        <v>12426380</v>
      </c>
      <c r="C67" s="362">
        <f aca="true" t="shared" si="29" ref="C67:N67">SUM(C68:C69)</f>
        <v>6840300</v>
      </c>
      <c r="D67" s="362">
        <f t="shared" si="29"/>
        <v>1817680</v>
      </c>
      <c r="E67" s="362">
        <f t="shared" si="29"/>
        <v>2393000</v>
      </c>
      <c r="F67" s="362">
        <f t="shared" si="29"/>
        <v>0</v>
      </c>
      <c r="G67" s="362">
        <f t="shared" si="29"/>
        <v>0</v>
      </c>
      <c r="H67" s="362">
        <f t="shared" si="29"/>
        <v>11050980</v>
      </c>
      <c r="I67" s="356">
        <f t="shared" si="29"/>
        <v>1375400</v>
      </c>
      <c r="J67" s="356">
        <f t="shared" si="29"/>
        <v>0</v>
      </c>
      <c r="K67" s="356">
        <f t="shared" si="29"/>
        <v>0</v>
      </c>
      <c r="L67" s="356">
        <f t="shared" si="29"/>
        <v>1375400</v>
      </c>
      <c r="M67" s="356">
        <f t="shared" si="29"/>
        <v>0</v>
      </c>
      <c r="N67" s="328">
        <f t="shared" si="29"/>
        <v>3</v>
      </c>
    </row>
    <row r="68" spans="1:14" ht="13.5" thickBot="1">
      <c r="A68" s="293" t="s">
        <v>325</v>
      </c>
      <c r="B68" s="400">
        <f>SUM(H68+L68)</f>
        <v>900000</v>
      </c>
      <c r="C68" s="321"/>
      <c r="D68" s="343"/>
      <c r="E68" s="340">
        <v>900000</v>
      </c>
      <c r="F68" s="335"/>
      <c r="G68" s="335"/>
      <c r="H68" s="340">
        <f>SUM(C68:G68)</f>
        <v>900000</v>
      </c>
      <c r="I68" s="340"/>
      <c r="J68" s="340"/>
      <c r="K68" s="340"/>
      <c r="L68" s="340">
        <f>SUM(I68:K68)</f>
        <v>0</v>
      </c>
      <c r="M68" s="341"/>
      <c r="N68" s="338"/>
    </row>
    <row r="69" spans="1:14" ht="13.5" thickBot="1">
      <c r="A69" s="293" t="s">
        <v>273</v>
      </c>
      <c r="B69" s="400">
        <f>SUM(H69+L69)</f>
        <v>11526380</v>
      </c>
      <c r="C69" s="382">
        <v>6840300</v>
      </c>
      <c r="D69" s="364">
        <v>1817680</v>
      </c>
      <c r="E69" s="335">
        <v>1493000</v>
      </c>
      <c r="F69" s="335"/>
      <c r="G69" s="335"/>
      <c r="H69" s="340">
        <f>SUM(C69:G69)</f>
        <v>10150980</v>
      </c>
      <c r="I69" s="340">
        <v>1375400</v>
      </c>
      <c r="J69" s="340"/>
      <c r="K69" s="340"/>
      <c r="L69" s="340">
        <f>SUM(I69:K69)</f>
        <v>1375400</v>
      </c>
      <c r="M69" s="341"/>
      <c r="N69" s="333">
        <v>3</v>
      </c>
    </row>
    <row r="70" spans="1:14" ht="13.5" thickBot="1">
      <c r="A70" s="275" t="s">
        <v>274</v>
      </c>
      <c r="B70" s="393">
        <f>SUM(B72:B73)</f>
        <v>39427000</v>
      </c>
      <c r="C70" s="326">
        <f aca="true" t="shared" si="30" ref="C70:N70">SUM(C71)</f>
        <v>24235000</v>
      </c>
      <c r="D70" s="326">
        <f t="shared" si="30"/>
        <v>6777000</v>
      </c>
      <c r="E70" s="326">
        <f t="shared" si="30"/>
        <v>7780000</v>
      </c>
      <c r="F70" s="326">
        <f t="shared" si="30"/>
        <v>0</v>
      </c>
      <c r="G70" s="326">
        <f t="shared" si="30"/>
        <v>0</v>
      </c>
      <c r="H70" s="326">
        <f t="shared" si="30"/>
        <v>38792000</v>
      </c>
      <c r="I70" s="326">
        <f t="shared" si="30"/>
        <v>635000</v>
      </c>
      <c r="J70" s="326">
        <f t="shared" si="30"/>
        <v>0</v>
      </c>
      <c r="K70" s="326">
        <f t="shared" si="30"/>
        <v>0</v>
      </c>
      <c r="L70" s="326">
        <f t="shared" si="30"/>
        <v>635000</v>
      </c>
      <c r="M70" s="326">
        <f t="shared" si="30"/>
        <v>0</v>
      </c>
      <c r="N70" s="326">
        <f t="shared" si="30"/>
        <v>12</v>
      </c>
    </row>
    <row r="71" spans="1:14" ht="13.5" thickTop="1">
      <c r="A71" s="317" t="s">
        <v>387</v>
      </c>
      <c r="B71" s="401">
        <f>SUM(H71+L71)</f>
        <v>39427000</v>
      </c>
      <c r="C71" s="348">
        <f>SUM(C72:C73)</f>
        <v>24235000</v>
      </c>
      <c r="D71" s="348">
        <f>SUM(D72:D73)</f>
        <v>6777000</v>
      </c>
      <c r="E71" s="348">
        <f>SUM(E72:E73)</f>
        <v>7780000</v>
      </c>
      <c r="F71" s="348">
        <f>SUM(F72:F73)</f>
        <v>0</v>
      </c>
      <c r="G71" s="378">
        <f>SUM(G72:G73)</f>
        <v>0</v>
      </c>
      <c r="H71" s="348">
        <f>SUM(C71:G71)</f>
        <v>38792000</v>
      </c>
      <c r="I71" s="348">
        <f>SUM(I72:I73)</f>
        <v>635000</v>
      </c>
      <c r="J71" s="348">
        <f>SUM(J72:J73)</f>
        <v>0</v>
      </c>
      <c r="K71" s="348">
        <f>SUM(K72:K73)</f>
        <v>0</v>
      </c>
      <c r="L71" s="348">
        <f>SUM(I71:K71)</f>
        <v>635000</v>
      </c>
      <c r="M71" s="348">
        <f>SUM(M72:M73)</f>
        <v>0</v>
      </c>
      <c r="N71" s="348">
        <f>SUM(N72:N73)</f>
        <v>12</v>
      </c>
    </row>
    <row r="72" spans="1:14" ht="12.75">
      <c r="A72" s="415" t="s">
        <v>326</v>
      </c>
      <c r="B72" s="417">
        <f>SUM(H72+L72)</f>
        <v>34714000</v>
      </c>
      <c r="C72" s="373">
        <v>22719000</v>
      </c>
      <c r="D72" s="374">
        <v>6350000</v>
      </c>
      <c r="E72" s="374">
        <v>5010000</v>
      </c>
      <c r="F72" s="374"/>
      <c r="G72" s="379"/>
      <c r="H72" s="348">
        <f>SUM(C72:G72)</f>
        <v>34079000</v>
      </c>
      <c r="I72" s="375">
        <v>635000</v>
      </c>
      <c r="J72" s="375"/>
      <c r="K72" s="375"/>
      <c r="L72" s="375">
        <f>SUM(I72:K72)</f>
        <v>635000</v>
      </c>
      <c r="M72" s="376"/>
      <c r="N72" s="377">
        <v>11</v>
      </c>
    </row>
    <row r="73" spans="1:14" ht="13.5" thickBot="1">
      <c r="A73" s="416" t="s">
        <v>386</v>
      </c>
      <c r="B73" s="418">
        <f>SUM(H73+L73)</f>
        <v>4713000</v>
      </c>
      <c r="C73" s="365">
        <v>1516000</v>
      </c>
      <c r="D73" s="365">
        <v>427000</v>
      </c>
      <c r="E73" s="365">
        <v>2770000</v>
      </c>
      <c r="F73" s="365"/>
      <c r="G73" s="380"/>
      <c r="H73" s="381">
        <f>SUM(C73:G73)</f>
        <v>4713000</v>
      </c>
      <c r="I73" s="366"/>
      <c r="J73" s="366"/>
      <c r="K73" s="366"/>
      <c r="L73" s="366"/>
      <c r="M73" s="367"/>
      <c r="N73" s="368">
        <v>1</v>
      </c>
    </row>
    <row r="74" spans="1:14" ht="17.25" thickBot="1" thickTop="1">
      <c r="A74" s="296" t="s">
        <v>276</v>
      </c>
      <c r="B74" s="401">
        <f>SUM(B51+B46+B4)</f>
        <v>936574884</v>
      </c>
      <c r="C74" s="401">
        <f aca="true" t="shared" si="31" ref="C74:N74">SUM(C51+C46+C4)</f>
        <v>297184200</v>
      </c>
      <c r="D74" s="401">
        <f t="shared" si="31"/>
        <v>76628342</v>
      </c>
      <c r="E74" s="401">
        <f t="shared" si="31"/>
        <v>170744000</v>
      </c>
      <c r="F74" s="401">
        <f t="shared" si="31"/>
        <v>16664000</v>
      </c>
      <c r="G74" s="401">
        <f t="shared" si="31"/>
        <v>9620000</v>
      </c>
      <c r="H74" s="401">
        <f t="shared" si="31"/>
        <v>570840542</v>
      </c>
      <c r="I74" s="401">
        <f t="shared" si="31"/>
        <v>64387900</v>
      </c>
      <c r="J74" s="401">
        <f t="shared" si="31"/>
        <v>0</v>
      </c>
      <c r="K74" s="401">
        <f t="shared" si="31"/>
        <v>0</v>
      </c>
      <c r="L74" s="401">
        <f t="shared" si="31"/>
        <v>64387900</v>
      </c>
      <c r="M74" s="401">
        <f t="shared" si="31"/>
        <v>301346442</v>
      </c>
      <c r="N74" s="401">
        <f t="shared" si="31"/>
        <v>130.375</v>
      </c>
    </row>
    <row r="75" spans="1:14" ht="13.5" thickBot="1">
      <c r="A75" s="297" t="s">
        <v>277</v>
      </c>
      <c r="B75" s="402">
        <f>SUM(B52+B47+B5)</f>
        <v>926823884</v>
      </c>
      <c r="C75" s="402">
        <f aca="true" t="shared" si="32" ref="C75:N75">SUM(C52+C47+C5)</f>
        <v>297184200</v>
      </c>
      <c r="D75" s="402">
        <f t="shared" si="32"/>
        <v>76628342</v>
      </c>
      <c r="E75" s="402">
        <f t="shared" si="32"/>
        <v>165993000</v>
      </c>
      <c r="F75" s="402">
        <f t="shared" si="32"/>
        <v>16664000</v>
      </c>
      <c r="G75" s="402">
        <f t="shared" si="32"/>
        <v>4620000</v>
      </c>
      <c r="H75" s="402">
        <f t="shared" si="32"/>
        <v>561089542</v>
      </c>
      <c r="I75" s="402">
        <f t="shared" si="32"/>
        <v>64387900</v>
      </c>
      <c r="J75" s="402">
        <f t="shared" si="32"/>
        <v>0</v>
      </c>
      <c r="K75" s="402">
        <f t="shared" si="32"/>
        <v>0</v>
      </c>
      <c r="L75" s="402">
        <f t="shared" si="32"/>
        <v>64387900</v>
      </c>
      <c r="M75" s="402">
        <f t="shared" si="32"/>
        <v>301346442</v>
      </c>
      <c r="N75" s="402">
        <f t="shared" si="32"/>
        <v>130.375</v>
      </c>
    </row>
    <row r="76" spans="1:14" ht="12.75">
      <c r="A76" s="291" t="s">
        <v>278</v>
      </c>
      <c r="B76" s="401">
        <f>SUM(B6+B53)</f>
        <v>9751000</v>
      </c>
      <c r="C76" s="401">
        <f aca="true" t="shared" si="33" ref="C76:N76">SUM(C6+C53)</f>
        <v>0</v>
      </c>
      <c r="D76" s="401">
        <f t="shared" si="33"/>
        <v>0</v>
      </c>
      <c r="E76" s="401">
        <f t="shared" si="33"/>
        <v>4751000</v>
      </c>
      <c r="F76" s="401">
        <f t="shared" si="33"/>
        <v>0</v>
      </c>
      <c r="G76" s="401">
        <f t="shared" si="33"/>
        <v>5000000</v>
      </c>
      <c r="H76" s="401">
        <f t="shared" si="33"/>
        <v>9751000</v>
      </c>
      <c r="I76" s="401">
        <f t="shared" si="33"/>
        <v>0</v>
      </c>
      <c r="J76" s="401">
        <f t="shared" si="33"/>
        <v>0</v>
      </c>
      <c r="K76" s="401">
        <f t="shared" si="33"/>
        <v>0</v>
      </c>
      <c r="L76" s="401">
        <f t="shared" si="33"/>
        <v>0</v>
      </c>
      <c r="M76" s="401">
        <f t="shared" si="33"/>
        <v>0</v>
      </c>
      <c r="N76" s="401">
        <f t="shared" si="33"/>
        <v>0</v>
      </c>
    </row>
    <row r="77" spans="1:14" ht="12.75">
      <c r="A77" s="298" t="s">
        <v>327</v>
      </c>
      <c r="B77" s="403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70"/>
    </row>
    <row r="78" spans="1:14" ht="12.75">
      <c r="A78" s="534" t="s">
        <v>328</v>
      </c>
      <c r="B78" s="535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</row>
  </sheetData>
  <sheetProtection/>
  <mergeCells count="3">
    <mergeCell ref="A1:M1"/>
    <mergeCell ref="L2:N2"/>
    <mergeCell ref="A78:N78"/>
  </mergeCells>
  <printOptions/>
  <pageMargins left="0.15748031496062992" right="0.1968503937007874" top="0.2755905511811024" bottom="0.15748031496062992" header="0.2755905511811024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4.8515625" style="0" customWidth="1"/>
    <col min="2" max="2" width="60.8515625" style="0" customWidth="1"/>
    <col min="3" max="3" width="18.140625" style="13" customWidth="1"/>
    <col min="5" max="5" width="28.57421875" style="0" customWidth="1"/>
  </cols>
  <sheetData>
    <row r="1" spans="2:3" ht="18">
      <c r="B1" s="536" t="s">
        <v>416</v>
      </c>
      <c r="C1" s="537"/>
    </row>
    <row r="2" ht="12.75">
      <c r="C2" s="31" t="s">
        <v>27</v>
      </c>
    </row>
    <row r="3" spans="2:3" ht="12.75">
      <c r="B3" s="42"/>
      <c r="C3" s="43"/>
    </row>
    <row r="4" spans="1:3" ht="16.5" thickBot="1">
      <c r="A4" s="36" t="s">
        <v>28</v>
      </c>
      <c r="B4" s="44" t="s">
        <v>29</v>
      </c>
      <c r="C4" s="45" t="s">
        <v>10</v>
      </c>
    </row>
    <row r="5" spans="1:3" s="41" customFormat="1" ht="17.25" thickBot="1" thickTop="1">
      <c r="A5" s="538" t="s">
        <v>17</v>
      </c>
      <c r="B5" s="539"/>
      <c r="C5" s="431">
        <f>SUM(C6:C16)</f>
        <v>59138000</v>
      </c>
    </row>
    <row r="6" spans="1:3" s="12" customFormat="1" ht="15" customHeight="1" thickTop="1">
      <c r="A6" s="17" t="s">
        <v>35</v>
      </c>
      <c r="B6" s="432" t="s">
        <v>397</v>
      </c>
      <c r="C6" s="14">
        <v>7874000</v>
      </c>
    </row>
    <row r="7" spans="1:6" s="12" customFormat="1" ht="15" customHeight="1">
      <c r="A7" s="16" t="s">
        <v>35</v>
      </c>
      <c r="B7" s="432" t="s">
        <v>398</v>
      </c>
      <c r="C7" s="14">
        <v>5080000</v>
      </c>
      <c r="E7" s="428"/>
      <c r="F7" s="429"/>
    </row>
    <row r="8" spans="1:6" s="12" customFormat="1" ht="15" customHeight="1">
      <c r="A8" s="16" t="s">
        <v>35</v>
      </c>
      <c r="B8" s="432" t="s">
        <v>399</v>
      </c>
      <c r="C8" s="14">
        <v>6000000</v>
      </c>
      <c r="E8" s="428"/>
      <c r="F8" s="429"/>
    </row>
    <row r="9" spans="1:6" s="12" customFormat="1" ht="15" customHeight="1">
      <c r="A9" s="16" t="s">
        <v>36</v>
      </c>
      <c r="B9" s="432" t="s">
        <v>406</v>
      </c>
      <c r="C9" s="14">
        <v>254000</v>
      </c>
      <c r="E9" s="428"/>
      <c r="F9" s="429"/>
    </row>
    <row r="10" spans="1:6" s="12" customFormat="1" ht="15" customHeight="1">
      <c r="A10" s="16" t="s">
        <v>35</v>
      </c>
      <c r="B10" s="432" t="s">
        <v>400</v>
      </c>
      <c r="C10" s="14">
        <v>7620000</v>
      </c>
      <c r="E10" s="428"/>
      <c r="F10" s="430"/>
    </row>
    <row r="11" spans="1:6" s="12" customFormat="1" ht="15" customHeight="1">
      <c r="A11" s="16" t="s">
        <v>407</v>
      </c>
      <c r="B11" s="432" t="s">
        <v>401</v>
      </c>
      <c r="C11" s="14">
        <v>127000</v>
      </c>
      <c r="E11" s="428"/>
      <c r="F11" s="429"/>
    </row>
    <row r="12" spans="1:6" s="12" customFormat="1" ht="15" customHeight="1">
      <c r="A12" s="16" t="s">
        <v>407</v>
      </c>
      <c r="B12" s="432" t="s">
        <v>402</v>
      </c>
      <c r="C12" s="14">
        <v>508000</v>
      </c>
      <c r="E12" s="428"/>
      <c r="F12" s="430"/>
    </row>
    <row r="13" spans="1:6" s="12" customFormat="1" ht="15" customHeight="1">
      <c r="A13" s="16" t="s">
        <v>407</v>
      </c>
      <c r="B13" s="432" t="s">
        <v>403</v>
      </c>
      <c r="C13" s="14">
        <v>127000</v>
      </c>
      <c r="E13" s="428"/>
      <c r="F13" s="429"/>
    </row>
    <row r="14" spans="1:6" s="12" customFormat="1" ht="15" customHeight="1">
      <c r="A14" s="16" t="s">
        <v>35</v>
      </c>
      <c r="B14" s="432" t="s">
        <v>404</v>
      </c>
      <c r="C14" s="14">
        <v>3348000</v>
      </c>
      <c r="E14" s="428"/>
      <c r="F14" s="430"/>
    </row>
    <row r="15" spans="1:6" s="12" customFormat="1" ht="15" customHeight="1">
      <c r="A15" s="16" t="s">
        <v>35</v>
      </c>
      <c r="B15" s="432" t="s">
        <v>405</v>
      </c>
      <c r="C15" s="14">
        <v>25000000</v>
      </c>
      <c r="E15" s="428"/>
      <c r="F15" s="429"/>
    </row>
    <row r="16" spans="1:6" s="12" customFormat="1" ht="42.75" customHeight="1" thickBot="1">
      <c r="A16" s="36" t="s">
        <v>35</v>
      </c>
      <c r="B16" s="432" t="s">
        <v>414</v>
      </c>
      <c r="C16" s="14">
        <v>3200000</v>
      </c>
      <c r="E16" s="428"/>
      <c r="F16" s="429"/>
    </row>
    <row r="17" spans="1:6" s="41" customFormat="1" ht="45.75" customHeight="1" thickBot="1" thickTop="1">
      <c r="A17" s="540" t="s">
        <v>18</v>
      </c>
      <c r="B17" s="541"/>
      <c r="C17" s="46">
        <f>SUM(C18+C20+C23+C26+C30)</f>
        <v>5249900</v>
      </c>
      <c r="E17" s="428"/>
      <c r="F17" s="429"/>
    </row>
    <row r="18" spans="1:3" s="12" customFormat="1" ht="17.25" thickBot="1" thickTop="1">
      <c r="A18" s="542" t="s">
        <v>11</v>
      </c>
      <c r="B18" s="543"/>
      <c r="C18" s="433">
        <f>SUM(C19)</f>
        <v>1270000</v>
      </c>
    </row>
    <row r="19" spans="1:3" s="12" customFormat="1" ht="16.5" thickBot="1">
      <c r="A19" s="19" t="s">
        <v>30</v>
      </c>
      <c r="B19" s="49" t="s">
        <v>16</v>
      </c>
      <c r="C19" s="47">
        <v>1270000</v>
      </c>
    </row>
    <row r="20" spans="1:3" s="12" customFormat="1" ht="16.5" thickBot="1">
      <c r="A20" s="546" t="s">
        <v>12</v>
      </c>
      <c r="B20" s="547"/>
      <c r="C20" s="434">
        <f>SUM(C21:C22)</f>
        <v>444500</v>
      </c>
    </row>
    <row r="21" spans="1:3" s="12" customFormat="1" ht="15.75">
      <c r="A21" s="17" t="s">
        <v>31</v>
      </c>
      <c r="B21" s="32" t="s">
        <v>408</v>
      </c>
      <c r="C21" s="20">
        <v>190500</v>
      </c>
    </row>
    <row r="22" spans="1:3" s="12" customFormat="1" ht="16.5" thickBot="1">
      <c r="A22" s="18" t="s">
        <v>31</v>
      </c>
      <c r="B22" s="37" t="s">
        <v>409</v>
      </c>
      <c r="C22" s="21">
        <v>254000</v>
      </c>
    </row>
    <row r="23" spans="1:3" s="41" customFormat="1" ht="16.5" thickBot="1">
      <c r="A23" s="548" t="s">
        <v>13</v>
      </c>
      <c r="B23" s="549"/>
      <c r="C23" s="435">
        <f>SUM(C24:C25)</f>
        <v>1525000</v>
      </c>
    </row>
    <row r="24" spans="1:3" s="12" customFormat="1" ht="15.75">
      <c r="A24" s="17" t="s">
        <v>32</v>
      </c>
      <c r="B24" s="33" t="s">
        <v>26</v>
      </c>
      <c r="C24" s="22">
        <v>255000</v>
      </c>
    </row>
    <row r="25" spans="1:3" s="12" customFormat="1" ht="16.5" thickBot="1">
      <c r="A25" s="18" t="s">
        <v>32</v>
      </c>
      <c r="B25" s="34" t="s">
        <v>411</v>
      </c>
      <c r="C25" s="24">
        <v>1270000</v>
      </c>
    </row>
    <row r="26" spans="1:3" s="12" customFormat="1" ht="16.5" thickBot="1">
      <c r="A26" s="546" t="s">
        <v>14</v>
      </c>
      <c r="B26" s="547"/>
      <c r="C26" s="436">
        <f>SUM(C27:C29)</f>
        <v>1375400</v>
      </c>
    </row>
    <row r="27" spans="1:3" s="12" customFormat="1" ht="15.75">
      <c r="A27" s="17" t="s">
        <v>33</v>
      </c>
      <c r="B27" s="33" t="s">
        <v>19</v>
      </c>
      <c r="C27" s="25">
        <v>254000</v>
      </c>
    </row>
    <row r="28" spans="1:3" s="12" customFormat="1" ht="15.75">
      <c r="A28" s="16" t="s">
        <v>33</v>
      </c>
      <c r="B28" s="35" t="s">
        <v>20</v>
      </c>
      <c r="C28" s="23">
        <v>867400</v>
      </c>
    </row>
    <row r="29" spans="1:3" s="12" customFormat="1" ht="16.5" thickBot="1">
      <c r="A29" s="18" t="s">
        <v>33</v>
      </c>
      <c r="B29" s="34" t="s">
        <v>21</v>
      </c>
      <c r="C29" s="26">
        <v>254000</v>
      </c>
    </row>
    <row r="30" spans="1:3" s="12" customFormat="1" ht="16.5" thickBot="1">
      <c r="A30" s="546" t="s">
        <v>15</v>
      </c>
      <c r="B30" s="547"/>
      <c r="C30" s="437">
        <f>SUM(C31)</f>
        <v>635000</v>
      </c>
    </row>
    <row r="31" spans="1:3" s="11" customFormat="1" ht="16.5" thickBot="1">
      <c r="A31" s="38" t="s">
        <v>34</v>
      </c>
      <c r="B31" s="39" t="s">
        <v>412</v>
      </c>
      <c r="C31" s="40">
        <v>635000</v>
      </c>
    </row>
    <row r="32" spans="1:3" s="28" customFormat="1" ht="20.25" thickBot="1" thickTop="1">
      <c r="A32" s="544" t="s">
        <v>23</v>
      </c>
      <c r="B32" s="545"/>
      <c r="C32" s="48">
        <f>SUM(C17+C5)</f>
        <v>64387900</v>
      </c>
    </row>
    <row r="33" spans="2:3" s="28" customFormat="1" ht="18.75">
      <c r="B33" s="29"/>
      <c r="C33" s="30"/>
    </row>
    <row r="34" spans="2:3" ht="12.75">
      <c r="B34" s="27" t="s">
        <v>22</v>
      </c>
      <c r="C34" s="15"/>
    </row>
    <row r="35" spans="2:3" ht="12.75">
      <c r="B35" s="27" t="s">
        <v>24</v>
      </c>
      <c r="C35" s="15"/>
    </row>
    <row r="36" spans="2:3" ht="12.75">
      <c r="B36" s="27" t="s">
        <v>25</v>
      </c>
      <c r="C36" s="15"/>
    </row>
    <row r="37" spans="2:3" ht="12.75">
      <c r="B37" s="10"/>
      <c r="C37" s="15"/>
    </row>
  </sheetData>
  <sheetProtection/>
  <mergeCells count="9">
    <mergeCell ref="B1:C1"/>
    <mergeCell ref="A5:B5"/>
    <mergeCell ref="A17:B17"/>
    <mergeCell ref="A18:B18"/>
    <mergeCell ref="A32:B32"/>
    <mergeCell ref="A20:B20"/>
    <mergeCell ref="A23:B23"/>
    <mergeCell ref="A26:B26"/>
    <mergeCell ref="A30:B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5"/>
  <sheetViews>
    <sheetView zoomScalePageLayoutView="0" workbookViewId="0" topLeftCell="A1">
      <selection activeCell="G23" sqref="G23"/>
    </sheetView>
  </sheetViews>
  <sheetFormatPr defaultColWidth="9.140625" defaultRowHeight="12.75"/>
  <sheetData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50" t="s">
        <v>54</v>
      </c>
      <c r="K3" s="550"/>
    </row>
    <row r="4" spans="1:11" ht="12.75">
      <c r="A4" s="557" t="s">
        <v>37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</row>
    <row r="5" spans="1:11" ht="13.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 t="s">
        <v>53</v>
      </c>
    </row>
    <row r="6" spans="1:11" ht="13.5" thickBot="1">
      <c r="A6" s="51"/>
      <c r="B6" s="553"/>
      <c r="C6" s="554"/>
      <c r="D6" s="52" t="s">
        <v>38</v>
      </c>
      <c r="E6" s="53"/>
      <c r="F6" s="558" t="s">
        <v>50</v>
      </c>
      <c r="G6" s="558"/>
      <c r="H6" s="558"/>
      <c r="I6" s="558"/>
      <c r="J6" s="558"/>
      <c r="K6" s="559"/>
    </row>
    <row r="7" spans="1:11" ht="12.75">
      <c r="A7" s="54" t="s">
        <v>39</v>
      </c>
      <c r="B7" s="551" t="s">
        <v>40</v>
      </c>
      <c r="C7" s="552"/>
      <c r="D7" s="4" t="s">
        <v>41</v>
      </c>
      <c r="E7" s="55">
        <v>2016</v>
      </c>
      <c r="F7" s="69">
        <v>2017</v>
      </c>
      <c r="G7" s="56">
        <v>2018</v>
      </c>
      <c r="H7" s="56">
        <v>2019</v>
      </c>
      <c r="I7" s="56">
        <v>2020</v>
      </c>
      <c r="J7" s="56">
        <v>2021</v>
      </c>
      <c r="K7" s="56" t="s">
        <v>378</v>
      </c>
    </row>
    <row r="8" spans="1:11" ht="13.5" thickBot="1">
      <c r="A8" s="57"/>
      <c r="B8" s="58"/>
      <c r="C8" s="59"/>
      <c r="D8" s="60" t="s">
        <v>377</v>
      </c>
      <c r="E8" s="61"/>
      <c r="F8" s="57"/>
      <c r="G8" s="59"/>
      <c r="H8" s="59"/>
      <c r="I8" s="59"/>
      <c r="J8" s="59"/>
      <c r="K8" s="59"/>
    </row>
    <row r="9" spans="1:11" ht="12.75">
      <c r="A9" s="62" t="s">
        <v>42</v>
      </c>
      <c r="B9" s="553" t="s">
        <v>51</v>
      </c>
      <c r="C9" s="554"/>
      <c r="D9" s="64">
        <f>SUM(F9:K9)</f>
        <v>26000</v>
      </c>
      <c r="E9" s="64"/>
      <c r="F9" s="64">
        <v>5000</v>
      </c>
      <c r="G9" s="64">
        <v>5000</v>
      </c>
      <c r="H9" s="64">
        <v>5000</v>
      </c>
      <c r="I9" s="64">
        <v>5000</v>
      </c>
      <c r="J9" s="64">
        <v>5000</v>
      </c>
      <c r="K9" s="64">
        <v>1000</v>
      </c>
    </row>
    <row r="10" spans="1:11" ht="13.5" thickBot="1">
      <c r="A10" s="65"/>
      <c r="B10" s="555" t="s">
        <v>379</v>
      </c>
      <c r="C10" s="556"/>
      <c r="D10" s="70"/>
      <c r="E10" s="71"/>
      <c r="F10" s="72"/>
      <c r="G10" s="72"/>
      <c r="H10" s="72"/>
      <c r="I10" s="72"/>
      <c r="J10" s="72"/>
      <c r="K10" s="72"/>
    </row>
    <row r="11" spans="1:11" ht="12.75">
      <c r="A11" s="62" t="s">
        <v>43</v>
      </c>
      <c r="B11" s="553" t="s">
        <v>52</v>
      </c>
      <c r="C11" s="554"/>
      <c r="D11" s="66">
        <f>SUM(E11:K12)</f>
        <v>10250</v>
      </c>
      <c r="E11" s="64"/>
      <c r="F11" s="64">
        <v>3500</v>
      </c>
      <c r="G11" s="64">
        <v>2750</v>
      </c>
      <c r="H11" s="64">
        <v>2000</v>
      </c>
      <c r="I11" s="64">
        <v>1250</v>
      </c>
      <c r="J11" s="64">
        <v>500</v>
      </c>
      <c r="K11" s="64">
        <v>250</v>
      </c>
    </row>
    <row r="12" spans="1:11" ht="13.5" thickBot="1">
      <c r="A12" s="57"/>
      <c r="B12" s="555"/>
      <c r="C12" s="556"/>
      <c r="D12" s="72"/>
      <c r="E12" s="72"/>
      <c r="F12" s="72"/>
      <c r="G12" s="72"/>
      <c r="H12" s="72"/>
      <c r="I12" s="72"/>
      <c r="J12" s="72"/>
      <c r="K12" s="72"/>
    </row>
    <row r="13" spans="1:11" ht="12.75">
      <c r="A13" s="62" t="s">
        <v>44</v>
      </c>
      <c r="B13" s="553" t="s">
        <v>381</v>
      </c>
      <c r="C13" s="554"/>
      <c r="D13" s="64">
        <f>SUM(E13:K13)</f>
        <v>30136</v>
      </c>
      <c r="E13" s="64">
        <v>3348</v>
      </c>
      <c r="F13" s="64">
        <v>3348</v>
      </c>
      <c r="G13" s="73">
        <v>3348</v>
      </c>
      <c r="H13" s="73">
        <v>3348</v>
      </c>
      <c r="I13" s="73">
        <v>3348</v>
      </c>
      <c r="J13" s="73">
        <v>3348</v>
      </c>
      <c r="K13" s="73">
        <v>10048</v>
      </c>
    </row>
    <row r="14" spans="1:11" ht="13.5" thickBot="1">
      <c r="A14" s="65"/>
      <c r="B14" s="555" t="s">
        <v>382</v>
      </c>
      <c r="C14" s="556"/>
      <c r="D14" s="489"/>
      <c r="E14" s="71"/>
      <c r="F14" s="72"/>
      <c r="G14" s="72"/>
      <c r="H14" s="72"/>
      <c r="I14" s="72"/>
      <c r="J14" s="72"/>
      <c r="K14" s="72"/>
    </row>
    <row r="15" spans="1:11" ht="13.5" thickBot="1">
      <c r="A15" s="67" t="s">
        <v>380</v>
      </c>
      <c r="B15" s="560" t="s">
        <v>49</v>
      </c>
      <c r="C15" s="561"/>
      <c r="D15" s="68">
        <f aca="true" t="shared" si="0" ref="D15:K15">SUM(D9:D14)</f>
        <v>66386</v>
      </c>
      <c r="E15" s="68">
        <f t="shared" si="0"/>
        <v>3348</v>
      </c>
      <c r="F15" s="68">
        <f t="shared" si="0"/>
        <v>11848</v>
      </c>
      <c r="G15" s="68">
        <f t="shared" si="0"/>
        <v>11098</v>
      </c>
      <c r="H15" s="68">
        <f t="shared" si="0"/>
        <v>10348</v>
      </c>
      <c r="I15" s="68">
        <f t="shared" si="0"/>
        <v>9598</v>
      </c>
      <c r="J15" s="68">
        <f t="shared" si="0"/>
        <v>8848</v>
      </c>
      <c r="K15" s="68">
        <f t="shared" si="0"/>
        <v>11298</v>
      </c>
    </row>
  </sheetData>
  <sheetProtection/>
  <mergeCells count="12">
    <mergeCell ref="B15:C15"/>
    <mergeCell ref="B14:C14"/>
    <mergeCell ref="B13:C13"/>
    <mergeCell ref="B12:C12"/>
    <mergeCell ref="J3:K3"/>
    <mergeCell ref="B7:C7"/>
    <mergeCell ref="B9:C9"/>
    <mergeCell ref="B10:C10"/>
    <mergeCell ref="B11:C11"/>
    <mergeCell ref="A4:K4"/>
    <mergeCell ref="B6:C6"/>
    <mergeCell ref="F6:K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7.28125" style="0" bestFit="1" customWidth="1"/>
    <col min="2" max="2" width="12.7109375" style="0" customWidth="1"/>
    <col min="3" max="3" width="11.7109375" style="0" customWidth="1"/>
    <col min="4" max="4" width="12.00390625" style="0" customWidth="1"/>
    <col min="5" max="5" width="13.140625" style="0" customWidth="1"/>
    <col min="6" max="6" width="11.8515625" style="0" customWidth="1"/>
    <col min="7" max="7" width="12.57421875" style="0" customWidth="1"/>
    <col min="8" max="8" width="14.57421875" style="0" customWidth="1"/>
    <col min="9" max="9" width="11.57421875" style="0" customWidth="1"/>
    <col min="10" max="10" width="11.28125" style="0" customWidth="1"/>
    <col min="11" max="11" width="13.00390625" style="0" customWidth="1"/>
  </cols>
  <sheetData>
    <row r="1" spans="1:11" ht="18">
      <c r="A1" s="536" t="s">
        <v>413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0:11" ht="12.75">
      <c r="J2" s="535"/>
      <c r="K2" s="535"/>
    </row>
    <row r="3" ht="13.5" thickBot="1">
      <c r="J3" t="s">
        <v>55</v>
      </c>
    </row>
    <row r="4" spans="1:11" ht="15.75">
      <c r="A4" s="564" t="s">
        <v>56</v>
      </c>
      <c r="B4" s="566" t="s">
        <v>57</v>
      </c>
      <c r="C4" s="566"/>
      <c r="D4" s="566"/>
      <c r="E4" s="566" t="s">
        <v>58</v>
      </c>
      <c r="F4" s="566"/>
      <c r="G4" s="566"/>
      <c r="H4" s="566" t="s">
        <v>59</v>
      </c>
      <c r="I4" s="566"/>
      <c r="J4" s="566"/>
      <c r="K4" s="567" t="s">
        <v>60</v>
      </c>
    </row>
    <row r="5" spans="1:11" ht="31.5">
      <c r="A5" s="565"/>
      <c r="B5" s="74" t="s">
        <v>61</v>
      </c>
      <c r="C5" s="74" t="s">
        <v>62</v>
      </c>
      <c r="D5" s="74" t="s">
        <v>63</v>
      </c>
      <c r="E5" s="74" t="s">
        <v>64</v>
      </c>
      <c r="F5" s="74" t="s">
        <v>62</v>
      </c>
      <c r="G5" s="74" t="s">
        <v>65</v>
      </c>
      <c r="H5" s="74" t="s">
        <v>64</v>
      </c>
      <c r="I5" s="74" t="s">
        <v>62</v>
      </c>
      <c r="J5" s="74" t="s">
        <v>63</v>
      </c>
      <c r="K5" s="568"/>
    </row>
    <row r="6" spans="1:11" ht="45">
      <c r="A6" s="75" t="s">
        <v>66</v>
      </c>
      <c r="B6" s="76"/>
      <c r="C6" s="76"/>
      <c r="D6" s="76"/>
      <c r="E6" s="76"/>
      <c r="F6" s="76"/>
      <c r="G6" s="76"/>
      <c r="H6" s="76" t="s">
        <v>67</v>
      </c>
      <c r="I6" s="77">
        <v>0.5</v>
      </c>
      <c r="J6" s="76">
        <v>434</v>
      </c>
      <c r="K6" s="78">
        <v>434</v>
      </c>
    </row>
    <row r="7" spans="1:11" ht="90" customHeight="1" thickBot="1">
      <c r="A7" s="79" t="s">
        <v>68</v>
      </c>
      <c r="B7" s="80"/>
      <c r="C7" s="80"/>
      <c r="D7" s="80"/>
      <c r="E7" s="80"/>
      <c r="F7" s="80"/>
      <c r="G7" s="80"/>
      <c r="H7" s="80" t="s">
        <v>69</v>
      </c>
      <c r="I7" s="80" t="s">
        <v>70</v>
      </c>
      <c r="J7" s="80">
        <v>200</v>
      </c>
      <c r="K7" s="81">
        <v>200</v>
      </c>
    </row>
    <row r="8" spans="1:11" ht="109.5" customHeight="1" thickBot="1">
      <c r="A8" s="82" t="s">
        <v>71</v>
      </c>
      <c r="B8" s="83"/>
      <c r="C8" s="83"/>
      <c r="D8" s="84"/>
      <c r="E8" s="85" t="s">
        <v>72</v>
      </c>
      <c r="F8" s="83"/>
      <c r="G8" s="86">
        <v>2304</v>
      </c>
      <c r="H8" s="83"/>
      <c r="I8" s="83"/>
      <c r="J8" s="84"/>
      <c r="K8" s="87">
        <v>2304</v>
      </c>
    </row>
    <row r="9" spans="1:11" ht="30.75" thickBot="1">
      <c r="A9" s="82" t="s">
        <v>73</v>
      </c>
      <c r="B9" s="85" t="s">
        <v>74</v>
      </c>
      <c r="C9" s="88"/>
      <c r="D9" s="86">
        <v>3000</v>
      </c>
      <c r="E9" s="83"/>
      <c r="F9" s="83"/>
      <c r="G9" s="84"/>
      <c r="H9" s="83"/>
      <c r="I9" s="83"/>
      <c r="J9" s="84"/>
      <c r="K9" s="87">
        <v>3000</v>
      </c>
    </row>
    <row r="10" spans="1:11" ht="74.25" customHeight="1" thickBot="1">
      <c r="A10" s="89" t="s">
        <v>75</v>
      </c>
      <c r="B10" s="562">
        <v>3000</v>
      </c>
      <c r="C10" s="562"/>
      <c r="D10" s="562"/>
      <c r="E10" s="562">
        <v>2304</v>
      </c>
      <c r="F10" s="562"/>
      <c r="G10" s="562"/>
      <c r="H10" s="562">
        <v>634</v>
      </c>
      <c r="I10" s="562"/>
      <c r="J10" s="562"/>
      <c r="K10" s="90">
        <f>SUM(K6:K9)</f>
        <v>5938</v>
      </c>
    </row>
  </sheetData>
  <sheetProtection/>
  <mergeCells count="10">
    <mergeCell ref="B10:D10"/>
    <mergeCell ref="E10:G10"/>
    <mergeCell ref="H10:J10"/>
    <mergeCell ref="A1:K1"/>
    <mergeCell ref="J2:K2"/>
    <mergeCell ref="A4:A5"/>
    <mergeCell ref="B4:D4"/>
    <mergeCell ref="E4:G4"/>
    <mergeCell ref="H4:J4"/>
    <mergeCell ref="K4:K5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B34">
      <selection activeCell="O19" sqref="O19"/>
    </sheetView>
  </sheetViews>
  <sheetFormatPr defaultColWidth="9.140625" defaultRowHeight="12.75"/>
  <cols>
    <col min="1" max="1" width="5.140625" style="0" customWidth="1"/>
    <col min="2" max="2" width="15.00390625" style="0" customWidth="1"/>
    <col min="3" max="4" width="10.140625" style="0" bestFit="1" customWidth="1"/>
    <col min="5" max="10" width="11.140625" style="0" bestFit="1" customWidth="1"/>
    <col min="11" max="11" width="12.00390625" style="0" bestFit="1" customWidth="1"/>
    <col min="12" max="14" width="11.140625" style="0" bestFit="1" customWidth="1"/>
    <col min="15" max="16" width="11.7109375" style="0" bestFit="1" customWidth="1"/>
    <col min="18" max="18" width="11.140625" style="0" bestFit="1" customWidth="1"/>
  </cols>
  <sheetData>
    <row r="1" spans="2:15" ht="15.75">
      <c r="B1" s="571" t="s">
        <v>410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3:15" ht="12.75">
      <c r="M2" s="535" t="s">
        <v>360</v>
      </c>
      <c r="N2" s="535"/>
      <c r="O2" s="535"/>
    </row>
    <row r="4" spans="1:15" ht="12.75">
      <c r="A4" t="s">
        <v>361</v>
      </c>
      <c r="B4" s="301"/>
      <c r="C4" s="302" t="s">
        <v>340</v>
      </c>
      <c r="D4" s="302" t="s">
        <v>341</v>
      </c>
      <c r="E4" s="302" t="s">
        <v>342</v>
      </c>
      <c r="F4" s="302" t="s">
        <v>343</v>
      </c>
      <c r="G4" s="302" t="s">
        <v>344</v>
      </c>
      <c r="H4" s="302" t="s">
        <v>345</v>
      </c>
      <c r="I4" s="302" t="s">
        <v>346</v>
      </c>
      <c r="J4" s="302" t="s">
        <v>347</v>
      </c>
      <c r="K4" s="302" t="s">
        <v>348</v>
      </c>
      <c r="L4" s="302" t="s">
        <v>349</v>
      </c>
      <c r="M4" s="302" t="s">
        <v>350</v>
      </c>
      <c r="N4" s="302" t="s">
        <v>351</v>
      </c>
      <c r="O4" s="303" t="s">
        <v>352</v>
      </c>
    </row>
    <row r="5" spans="1:15" ht="12.75">
      <c r="A5" s="289"/>
      <c r="B5" s="309" t="s">
        <v>353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6" ht="12.75">
      <c r="A6" s="289">
        <v>11</v>
      </c>
      <c r="B6" s="310" t="s">
        <v>362</v>
      </c>
      <c r="C6" s="304">
        <v>44078808</v>
      </c>
      <c r="D6" s="304">
        <v>29385872</v>
      </c>
      <c r="E6" s="305">
        <v>29385872</v>
      </c>
      <c r="F6" s="305">
        <v>29385872</v>
      </c>
      <c r="G6" s="305">
        <v>29385872</v>
      </c>
      <c r="H6" s="305">
        <v>29385872</v>
      </c>
      <c r="I6" s="305">
        <v>29385872</v>
      </c>
      <c r="J6" s="305">
        <v>29385872</v>
      </c>
      <c r="K6" s="305">
        <v>29385872</v>
      </c>
      <c r="L6" s="305">
        <v>29385872</v>
      </c>
      <c r="M6" s="304">
        <v>29385872</v>
      </c>
      <c r="N6" s="304">
        <v>29385872</v>
      </c>
      <c r="O6" s="306">
        <v>367323400</v>
      </c>
      <c r="P6" s="63">
        <f>SUM(O6-C6-D6-E6-F6-G6-H6-I6-J6-K6-L6-M6-N6)</f>
        <v>0</v>
      </c>
    </row>
    <row r="7" spans="1:16" ht="12.75">
      <c r="A7" s="289">
        <v>16</v>
      </c>
      <c r="B7" s="310" t="s">
        <v>363</v>
      </c>
      <c r="C7" s="304">
        <v>806417</v>
      </c>
      <c r="D7" s="304">
        <v>806417</v>
      </c>
      <c r="E7" s="304">
        <v>2506417</v>
      </c>
      <c r="F7" s="304">
        <v>2506417</v>
      </c>
      <c r="G7" s="304">
        <v>2506417</v>
      </c>
      <c r="H7" s="304">
        <v>2506417</v>
      </c>
      <c r="I7" s="304">
        <v>2506417</v>
      </c>
      <c r="J7" s="304">
        <v>2506417</v>
      </c>
      <c r="K7" s="304">
        <v>2506417</v>
      </c>
      <c r="L7" s="304">
        <v>2506417</v>
      </c>
      <c r="M7" s="304">
        <v>2506417</v>
      </c>
      <c r="N7" s="304">
        <v>2506413</v>
      </c>
      <c r="O7" s="306">
        <v>26677000</v>
      </c>
      <c r="P7" s="63">
        <f aca="true" t="shared" si="0" ref="P7:P50">SUM(O7-C7-D7-E7-F7-G7-H7-I7-J7-K7-L7-M7-N7)</f>
        <v>0</v>
      </c>
    </row>
    <row r="8" spans="1:16" ht="12.75">
      <c r="A8" s="289">
        <v>34</v>
      </c>
      <c r="B8" s="310" t="s">
        <v>103</v>
      </c>
      <c r="C8" s="304">
        <v>335625</v>
      </c>
      <c r="D8" s="304">
        <v>335625</v>
      </c>
      <c r="E8" s="304">
        <v>4500000</v>
      </c>
      <c r="F8" s="304">
        <v>1000000</v>
      </c>
      <c r="G8" s="304">
        <v>335625</v>
      </c>
      <c r="H8" s="304">
        <v>335625</v>
      </c>
      <c r="I8" s="304">
        <v>335625</v>
      </c>
      <c r="J8" s="304">
        <v>335625</v>
      </c>
      <c r="K8" s="304">
        <v>4500000</v>
      </c>
      <c r="L8" s="304">
        <v>1000000</v>
      </c>
      <c r="M8" s="304">
        <v>335625</v>
      </c>
      <c r="N8" s="304">
        <v>335625</v>
      </c>
      <c r="O8" s="306">
        <v>13685000</v>
      </c>
      <c r="P8" s="63">
        <f t="shared" si="0"/>
        <v>0</v>
      </c>
    </row>
    <row r="9" spans="1:16" ht="12.75">
      <c r="A9" s="289">
        <v>35</v>
      </c>
      <c r="B9" s="310" t="s">
        <v>364</v>
      </c>
      <c r="C9" s="304">
        <v>385700</v>
      </c>
      <c r="D9" s="304">
        <v>385700</v>
      </c>
      <c r="E9" s="304">
        <v>32000000</v>
      </c>
      <c r="F9" s="304">
        <v>1500000</v>
      </c>
      <c r="G9" s="304">
        <v>385700</v>
      </c>
      <c r="H9" s="304">
        <v>385700</v>
      </c>
      <c r="I9" s="304">
        <v>385700</v>
      </c>
      <c r="J9" s="304">
        <v>385700</v>
      </c>
      <c r="K9" s="304">
        <v>32000000</v>
      </c>
      <c r="L9" s="304">
        <v>1500000</v>
      </c>
      <c r="M9" s="304">
        <v>385800</v>
      </c>
      <c r="N9" s="304">
        <v>4000000</v>
      </c>
      <c r="O9" s="306">
        <v>73700000</v>
      </c>
      <c r="P9" s="63">
        <f t="shared" si="0"/>
        <v>0</v>
      </c>
    </row>
    <row r="10" spans="1:16" ht="12.75">
      <c r="A10" s="289">
        <v>36</v>
      </c>
      <c r="B10" s="310" t="s">
        <v>105</v>
      </c>
      <c r="C10" s="304">
        <v>100000</v>
      </c>
      <c r="D10" s="304">
        <v>100000</v>
      </c>
      <c r="E10" s="304">
        <v>1500000</v>
      </c>
      <c r="F10" s="304">
        <v>100000</v>
      </c>
      <c r="G10" s="304">
        <v>100000</v>
      </c>
      <c r="H10" s="304">
        <v>100000</v>
      </c>
      <c r="I10" s="304">
        <v>100000</v>
      </c>
      <c r="J10" s="304">
        <v>100000</v>
      </c>
      <c r="K10" s="304">
        <v>1500000</v>
      </c>
      <c r="L10" s="304">
        <v>100000</v>
      </c>
      <c r="M10" s="304">
        <v>100000</v>
      </c>
      <c r="N10" s="304">
        <v>100000</v>
      </c>
      <c r="O10" s="306">
        <v>4000000</v>
      </c>
      <c r="P10" s="63">
        <f t="shared" si="0"/>
        <v>0</v>
      </c>
    </row>
    <row r="11" spans="1:16" ht="12.75">
      <c r="A11" s="289">
        <v>402</v>
      </c>
      <c r="B11" s="310" t="s">
        <v>108</v>
      </c>
      <c r="C11" s="304">
        <v>2700000</v>
      </c>
      <c r="D11" s="304">
        <v>2700000</v>
      </c>
      <c r="E11" s="304">
        <v>2700000</v>
      </c>
      <c r="F11" s="304">
        <v>2700000</v>
      </c>
      <c r="G11" s="304">
        <v>2700000</v>
      </c>
      <c r="H11" s="304">
        <v>2000000</v>
      </c>
      <c r="I11" s="304">
        <v>1200000</v>
      </c>
      <c r="J11" s="304">
        <v>922000</v>
      </c>
      <c r="K11" s="304">
        <v>2700000</v>
      </c>
      <c r="L11" s="304">
        <v>2700000</v>
      </c>
      <c r="M11" s="304">
        <v>2700000</v>
      </c>
      <c r="N11" s="304">
        <v>2700000</v>
      </c>
      <c r="O11" s="306">
        <v>28422000</v>
      </c>
      <c r="P11" s="63">
        <f t="shared" si="0"/>
        <v>0</v>
      </c>
    </row>
    <row r="12" spans="1:16" ht="12.75">
      <c r="A12" s="289">
        <v>403</v>
      </c>
      <c r="B12" s="310" t="s">
        <v>110</v>
      </c>
      <c r="C12" s="304">
        <v>100000</v>
      </c>
      <c r="D12" s="304">
        <v>100000</v>
      </c>
      <c r="E12" s="304">
        <v>300000</v>
      </c>
      <c r="F12" s="304">
        <v>100000</v>
      </c>
      <c r="G12" s="304">
        <v>100000</v>
      </c>
      <c r="H12" s="304">
        <v>300000</v>
      </c>
      <c r="I12" s="304">
        <v>100000</v>
      </c>
      <c r="J12" s="304">
        <v>100000</v>
      </c>
      <c r="K12" s="304">
        <v>300000</v>
      </c>
      <c r="L12" s="304">
        <v>100000</v>
      </c>
      <c r="M12" s="304">
        <v>100000</v>
      </c>
      <c r="N12" s="304">
        <v>300000</v>
      </c>
      <c r="O12" s="306">
        <v>2000000</v>
      </c>
      <c r="P12" s="63">
        <f t="shared" si="0"/>
        <v>0</v>
      </c>
    </row>
    <row r="13" spans="1:16" ht="12.75">
      <c r="A13" s="289">
        <v>404</v>
      </c>
      <c r="B13" s="310" t="s">
        <v>112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>
        <v>2520000</v>
      </c>
      <c r="N13" s="304"/>
      <c r="O13" s="306">
        <v>2520000</v>
      </c>
      <c r="P13" s="63">
        <f t="shared" si="0"/>
        <v>0</v>
      </c>
    </row>
    <row r="14" spans="1:16" ht="12.75">
      <c r="A14" s="289">
        <v>405</v>
      </c>
      <c r="B14" s="310" t="s">
        <v>114</v>
      </c>
      <c r="C14" s="304">
        <v>1200000</v>
      </c>
      <c r="D14" s="304">
        <v>1200000</v>
      </c>
      <c r="E14" s="304">
        <v>1200000</v>
      </c>
      <c r="F14" s="304">
        <v>1200000</v>
      </c>
      <c r="G14" s="304">
        <v>1200000</v>
      </c>
      <c r="H14" s="304">
        <v>700000</v>
      </c>
      <c r="I14" s="304">
        <v>200000</v>
      </c>
      <c r="J14" s="304">
        <v>100000</v>
      </c>
      <c r="K14" s="304">
        <v>1200000</v>
      </c>
      <c r="L14" s="304">
        <v>1200000</v>
      </c>
      <c r="M14" s="304">
        <v>1200000</v>
      </c>
      <c r="N14" s="304">
        <v>860000</v>
      </c>
      <c r="O14" s="306">
        <v>11460000</v>
      </c>
      <c r="P14" s="63">
        <f t="shared" si="0"/>
        <v>0</v>
      </c>
    </row>
    <row r="15" spans="1:16" ht="12.75">
      <c r="A15" s="289">
        <v>406</v>
      </c>
      <c r="B15" s="310" t="s">
        <v>365</v>
      </c>
      <c r="C15" s="304">
        <v>1080000</v>
      </c>
      <c r="D15" s="304">
        <v>1080000</v>
      </c>
      <c r="E15" s="304">
        <v>1080000</v>
      </c>
      <c r="F15" s="304">
        <v>1080000</v>
      </c>
      <c r="G15" s="304">
        <v>1080000</v>
      </c>
      <c r="H15" s="304">
        <v>810000</v>
      </c>
      <c r="I15" s="304">
        <v>300000</v>
      </c>
      <c r="J15" s="304">
        <v>115000</v>
      </c>
      <c r="K15" s="304">
        <v>1080000</v>
      </c>
      <c r="L15" s="304">
        <v>1080000</v>
      </c>
      <c r="M15" s="304">
        <v>1080000</v>
      </c>
      <c r="N15" s="304">
        <v>1080000</v>
      </c>
      <c r="O15" s="306">
        <v>10945000</v>
      </c>
      <c r="P15" s="63">
        <f t="shared" si="0"/>
        <v>0</v>
      </c>
    </row>
    <row r="16" spans="1:16" ht="12.75">
      <c r="A16" s="289">
        <v>408</v>
      </c>
      <c r="B16" s="310" t="s">
        <v>418</v>
      </c>
      <c r="C16" s="304"/>
      <c r="D16" s="304">
        <v>100000</v>
      </c>
      <c r="E16" s="304">
        <v>100000</v>
      </c>
      <c r="F16" s="304">
        <v>100000</v>
      </c>
      <c r="G16" s="304">
        <v>100000</v>
      </c>
      <c r="H16" s="304">
        <v>100000</v>
      </c>
      <c r="I16" s="304">
        <v>100000</v>
      </c>
      <c r="J16" s="304">
        <v>100000</v>
      </c>
      <c r="K16" s="304">
        <v>100000</v>
      </c>
      <c r="L16" s="304">
        <v>100000</v>
      </c>
      <c r="M16" s="304">
        <v>100000</v>
      </c>
      <c r="N16" s="304">
        <v>100000</v>
      </c>
      <c r="O16" s="306">
        <v>1100000</v>
      </c>
      <c r="P16" s="63">
        <f t="shared" si="0"/>
        <v>0</v>
      </c>
    </row>
    <row r="17" spans="1:16" ht="12.75">
      <c r="A17" s="289">
        <v>5</v>
      </c>
      <c r="B17" s="310" t="s">
        <v>121</v>
      </c>
      <c r="C17" s="304">
        <v>39333</v>
      </c>
      <c r="D17" s="304">
        <v>4055081</v>
      </c>
      <c r="E17" s="304">
        <v>39333</v>
      </c>
      <c r="F17" s="304">
        <v>39333</v>
      </c>
      <c r="G17" s="304">
        <v>5039333</v>
      </c>
      <c r="H17" s="304">
        <v>39333</v>
      </c>
      <c r="I17" s="304">
        <v>39333</v>
      </c>
      <c r="J17" s="304">
        <v>4039333</v>
      </c>
      <c r="K17" s="304">
        <v>39333</v>
      </c>
      <c r="L17" s="304">
        <v>39333</v>
      </c>
      <c r="M17" s="304">
        <v>39333</v>
      </c>
      <c r="N17" s="304">
        <v>2023589</v>
      </c>
      <c r="O17" s="306">
        <v>15472000</v>
      </c>
      <c r="P17" s="63">
        <f t="shared" si="0"/>
        <v>0</v>
      </c>
    </row>
    <row r="18" spans="1:16" ht="12.75">
      <c r="A18" s="289">
        <v>811</v>
      </c>
      <c r="B18" s="310" t="s">
        <v>354</v>
      </c>
      <c r="C18" s="304"/>
      <c r="D18" s="304"/>
      <c r="E18" s="304"/>
      <c r="F18" s="304"/>
      <c r="G18" s="304"/>
      <c r="H18" s="304">
        <v>28272748</v>
      </c>
      <c r="I18" s="304">
        <v>9685143</v>
      </c>
      <c r="J18" s="304">
        <v>5530902</v>
      </c>
      <c r="K18" s="304"/>
      <c r="L18" s="304"/>
      <c r="M18" s="304">
        <v>6136200</v>
      </c>
      <c r="N18" s="304">
        <v>6816049</v>
      </c>
      <c r="O18" s="306">
        <v>56441042</v>
      </c>
      <c r="P18" s="63">
        <f t="shared" si="0"/>
        <v>0</v>
      </c>
    </row>
    <row r="19" spans="1:16" ht="12.75">
      <c r="A19" s="289">
        <v>813</v>
      </c>
      <c r="B19" s="310" t="s">
        <v>366</v>
      </c>
      <c r="C19" s="304"/>
      <c r="D19" s="304">
        <v>5331492</v>
      </c>
      <c r="E19" s="304">
        <v>483000</v>
      </c>
      <c r="F19" s="304">
        <v>4532460</v>
      </c>
      <c r="G19" s="304">
        <v>2025563</v>
      </c>
      <c r="H19" s="304">
        <v>9110485</v>
      </c>
      <c r="I19" s="304"/>
      <c r="J19" s="304"/>
      <c r="K19" s="304"/>
      <c r="L19" s="304"/>
      <c r="M19" s="304"/>
      <c r="N19" s="304"/>
      <c r="O19" s="306">
        <v>21483000</v>
      </c>
      <c r="P19" s="63">
        <f t="shared" si="0"/>
        <v>0</v>
      </c>
    </row>
    <row r="20" spans="1:16" ht="12.75">
      <c r="A20" s="289">
        <v>816</v>
      </c>
      <c r="B20" s="310" t="s">
        <v>367</v>
      </c>
      <c r="C20" s="304">
        <v>25112204</v>
      </c>
      <c r="D20" s="304">
        <v>25112204</v>
      </c>
      <c r="E20" s="304">
        <v>25112204</v>
      </c>
      <c r="F20" s="304">
        <v>25112204</v>
      </c>
      <c r="G20" s="304">
        <v>25112204</v>
      </c>
      <c r="H20" s="304">
        <v>25112204</v>
      </c>
      <c r="I20" s="304">
        <v>25112204</v>
      </c>
      <c r="J20" s="304">
        <v>25112204</v>
      </c>
      <c r="K20" s="304">
        <v>25112204</v>
      </c>
      <c r="L20" s="304">
        <v>25112204</v>
      </c>
      <c r="M20" s="304">
        <v>25112204</v>
      </c>
      <c r="N20" s="304">
        <v>25112198</v>
      </c>
      <c r="O20" s="306">
        <v>301346442</v>
      </c>
      <c r="P20" s="63">
        <f t="shared" si="0"/>
        <v>0</v>
      </c>
    </row>
    <row r="21" spans="1:16" ht="12.75">
      <c r="A21" s="289"/>
      <c r="B21" s="311" t="s">
        <v>355</v>
      </c>
      <c r="C21" s="306">
        <f aca="true" t="shared" si="1" ref="C21:N21">SUM(C6:C20)</f>
        <v>75938087</v>
      </c>
      <c r="D21" s="306">
        <f t="shared" si="1"/>
        <v>70692391</v>
      </c>
      <c r="E21" s="306">
        <f t="shared" si="1"/>
        <v>100906826</v>
      </c>
      <c r="F21" s="306">
        <f t="shared" si="1"/>
        <v>69356286</v>
      </c>
      <c r="G21" s="306">
        <f t="shared" si="1"/>
        <v>70070714</v>
      </c>
      <c r="H21" s="306">
        <f t="shared" si="1"/>
        <v>99158384</v>
      </c>
      <c r="I21" s="306">
        <f t="shared" si="1"/>
        <v>69450294</v>
      </c>
      <c r="J21" s="306">
        <f t="shared" si="1"/>
        <v>68733053</v>
      </c>
      <c r="K21" s="306">
        <f t="shared" si="1"/>
        <v>100423826</v>
      </c>
      <c r="L21" s="306">
        <f t="shared" si="1"/>
        <v>64823826</v>
      </c>
      <c r="M21" s="306">
        <f t="shared" si="1"/>
        <v>71701451</v>
      </c>
      <c r="N21" s="306">
        <f t="shared" si="1"/>
        <v>75319746</v>
      </c>
      <c r="O21" s="306">
        <f>SUM(O6:O20)</f>
        <v>936574884</v>
      </c>
      <c r="P21" s="63">
        <f t="shared" si="0"/>
        <v>0</v>
      </c>
    </row>
    <row r="22" spans="1:16" ht="12.75">
      <c r="A22" s="289"/>
      <c r="B22" s="312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63">
        <f t="shared" si="0"/>
        <v>0</v>
      </c>
    </row>
    <row r="23" spans="1:16" ht="12.75">
      <c r="A23" s="289"/>
      <c r="B23" s="313" t="s">
        <v>356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63">
        <f t="shared" si="0"/>
        <v>0</v>
      </c>
    </row>
    <row r="24" spans="1:16" ht="12.75">
      <c r="A24" s="289">
        <v>1101</v>
      </c>
      <c r="B24" s="310" t="s">
        <v>139</v>
      </c>
      <c r="C24" s="305">
        <v>20000000</v>
      </c>
      <c r="D24" s="305">
        <v>20890836</v>
      </c>
      <c r="E24" s="305">
        <v>20890836</v>
      </c>
      <c r="F24" s="305">
        <v>20890836</v>
      </c>
      <c r="G24" s="305">
        <v>20890836</v>
      </c>
      <c r="H24" s="305">
        <v>20890836</v>
      </c>
      <c r="I24" s="305">
        <v>20890836</v>
      </c>
      <c r="J24" s="305">
        <v>20890836</v>
      </c>
      <c r="K24" s="305">
        <v>20890836</v>
      </c>
      <c r="L24" s="305">
        <v>20890836</v>
      </c>
      <c r="M24" s="305">
        <v>20890836</v>
      </c>
      <c r="N24" s="305">
        <v>20890840</v>
      </c>
      <c r="O24" s="307">
        <v>249799200</v>
      </c>
      <c r="P24" s="63">
        <f t="shared" si="0"/>
        <v>0</v>
      </c>
    </row>
    <row r="25" spans="1:16" ht="12.75">
      <c r="A25" s="289">
        <v>1104</v>
      </c>
      <c r="B25" s="310" t="s">
        <v>141</v>
      </c>
      <c r="C25" s="305"/>
      <c r="D25" s="305"/>
      <c r="E25" s="305"/>
      <c r="F25" s="305"/>
      <c r="G25" s="305"/>
      <c r="H25" s="305">
        <v>200000</v>
      </c>
      <c r="I25" s="305">
        <v>200000</v>
      </c>
      <c r="J25" s="305">
        <v>200000</v>
      </c>
      <c r="K25" s="305"/>
      <c r="L25" s="305"/>
      <c r="M25" s="305"/>
      <c r="N25" s="305"/>
      <c r="O25" s="307">
        <v>600000</v>
      </c>
      <c r="P25" s="63">
        <f t="shared" si="0"/>
        <v>0</v>
      </c>
    </row>
    <row r="26" spans="1:16" ht="12.75">
      <c r="A26" s="289">
        <v>1106</v>
      </c>
      <c r="B26" s="310" t="s">
        <v>143</v>
      </c>
      <c r="C26" s="305"/>
      <c r="D26" s="305"/>
      <c r="E26" s="305"/>
      <c r="F26" s="305"/>
      <c r="G26" s="305"/>
      <c r="H26" s="305"/>
      <c r="I26" s="305"/>
      <c r="J26" s="305"/>
      <c r="K26" s="305">
        <v>5939000</v>
      </c>
      <c r="L26" s="305"/>
      <c r="M26" s="305"/>
      <c r="N26" s="305"/>
      <c r="O26" s="307">
        <v>5939000</v>
      </c>
      <c r="P26" s="63">
        <f t="shared" si="0"/>
        <v>0</v>
      </c>
    </row>
    <row r="27" spans="1:16" ht="12.75">
      <c r="A27" s="289" t="s">
        <v>368</v>
      </c>
      <c r="B27" s="310" t="s">
        <v>145</v>
      </c>
      <c r="C27" s="305">
        <v>700000</v>
      </c>
      <c r="D27" s="305">
        <v>700000</v>
      </c>
      <c r="E27" s="305">
        <v>4500000</v>
      </c>
      <c r="F27" s="305">
        <v>700000</v>
      </c>
      <c r="G27" s="305">
        <v>700000</v>
      </c>
      <c r="H27" s="305">
        <v>500000</v>
      </c>
      <c r="I27" s="305">
        <v>250000</v>
      </c>
      <c r="J27" s="305">
        <v>200000</v>
      </c>
      <c r="K27" s="305">
        <v>4500000</v>
      </c>
      <c r="L27" s="305">
        <v>700000</v>
      </c>
      <c r="M27" s="305">
        <v>700000</v>
      </c>
      <c r="N27" s="305">
        <v>2211000</v>
      </c>
      <c r="O27" s="307">
        <v>16361000</v>
      </c>
      <c r="P27" s="63">
        <f t="shared" si="0"/>
        <v>0</v>
      </c>
    </row>
    <row r="28" spans="1:16" ht="12.75">
      <c r="A28" s="289">
        <v>1112</v>
      </c>
      <c r="B28" s="310" t="s">
        <v>147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>
        <v>200000</v>
      </c>
      <c r="N28" s="305"/>
      <c r="O28" s="307">
        <v>200000</v>
      </c>
      <c r="P28" s="63">
        <f t="shared" si="0"/>
        <v>0</v>
      </c>
    </row>
    <row r="29" spans="1:18" ht="12.75">
      <c r="A29" s="289">
        <v>1113</v>
      </c>
      <c r="B29" s="310" t="s">
        <v>149</v>
      </c>
      <c r="C29" s="305">
        <v>240417</v>
      </c>
      <c r="D29" s="305">
        <v>240417</v>
      </c>
      <c r="E29" s="305">
        <v>240417</v>
      </c>
      <c r="F29" s="305">
        <v>240417</v>
      </c>
      <c r="G29" s="305">
        <v>240417</v>
      </c>
      <c r="H29" s="305">
        <v>240417</v>
      </c>
      <c r="I29" s="305">
        <v>240417</v>
      </c>
      <c r="J29" s="305">
        <v>240417</v>
      </c>
      <c r="K29" s="305">
        <v>240417</v>
      </c>
      <c r="L29" s="305">
        <v>240417</v>
      </c>
      <c r="M29" s="305">
        <v>240417</v>
      </c>
      <c r="N29" s="305">
        <v>240413</v>
      </c>
      <c r="O29" s="307">
        <v>2885000</v>
      </c>
      <c r="P29" s="63">
        <f t="shared" si="0"/>
        <v>0</v>
      </c>
      <c r="R29" s="63">
        <f>SUM(O24+O25+O26+O28+O29+O30+O31)</f>
        <v>280823200</v>
      </c>
    </row>
    <row r="30" spans="1:16" ht="12.75">
      <c r="A30" s="289">
        <v>121</v>
      </c>
      <c r="B30" s="310" t="s">
        <v>151</v>
      </c>
      <c r="C30" s="305">
        <v>1333333</v>
      </c>
      <c r="D30" s="305">
        <v>1333333</v>
      </c>
      <c r="E30" s="305">
        <v>1333333</v>
      </c>
      <c r="F30" s="305">
        <v>1333333</v>
      </c>
      <c r="G30" s="305">
        <v>1333333</v>
      </c>
      <c r="H30" s="305">
        <v>1333333</v>
      </c>
      <c r="I30" s="305">
        <v>1333333</v>
      </c>
      <c r="J30" s="305">
        <v>1333333</v>
      </c>
      <c r="K30" s="305">
        <v>1333333</v>
      </c>
      <c r="L30" s="305">
        <v>1333333</v>
      </c>
      <c r="M30" s="305">
        <v>1333333</v>
      </c>
      <c r="N30" s="305">
        <v>1333337</v>
      </c>
      <c r="O30" s="307">
        <v>16000000</v>
      </c>
      <c r="P30" s="63">
        <f t="shared" si="0"/>
        <v>0</v>
      </c>
    </row>
    <row r="31" spans="1:16" ht="12.75">
      <c r="A31" s="289" t="s">
        <v>369</v>
      </c>
      <c r="B31" s="310" t="s">
        <v>153</v>
      </c>
      <c r="C31" s="305">
        <v>450000</v>
      </c>
      <c r="D31" s="305">
        <v>450000</v>
      </c>
      <c r="E31" s="305">
        <v>450000</v>
      </c>
      <c r="F31" s="305">
        <v>450000</v>
      </c>
      <c r="G31" s="305">
        <v>450000</v>
      </c>
      <c r="H31" s="305">
        <v>450000</v>
      </c>
      <c r="I31" s="305">
        <v>450000</v>
      </c>
      <c r="J31" s="305">
        <v>450000</v>
      </c>
      <c r="K31" s="305">
        <v>450000</v>
      </c>
      <c r="L31" s="305">
        <v>450000</v>
      </c>
      <c r="M31" s="305">
        <v>450000</v>
      </c>
      <c r="N31" s="305">
        <v>450000</v>
      </c>
      <c r="O31" s="307">
        <v>5400000</v>
      </c>
      <c r="P31" s="63">
        <f t="shared" si="0"/>
        <v>0</v>
      </c>
    </row>
    <row r="32" spans="1:16" ht="12.75">
      <c r="A32" s="289" t="s">
        <v>156</v>
      </c>
      <c r="B32" s="310" t="s">
        <v>157</v>
      </c>
      <c r="C32" s="305">
        <v>5505938</v>
      </c>
      <c r="D32" s="305">
        <v>5728646</v>
      </c>
      <c r="E32" s="305">
        <v>5728646</v>
      </c>
      <c r="F32" s="305">
        <v>5728646</v>
      </c>
      <c r="G32" s="305">
        <v>5728646</v>
      </c>
      <c r="H32" s="305">
        <v>5778646</v>
      </c>
      <c r="I32" s="305">
        <v>5778646</v>
      </c>
      <c r="J32" s="305">
        <v>5778646</v>
      </c>
      <c r="K32" s="305">
        <v>7263396</v>
      </c>
      <c r="L32" s="305">
        <v>5728646</v>
      </c>
      <c r="M32" s="305">
        <v>5778646</v>
      </c>
      <c r="N32" s="305">
        <v>5479984</v>
      </c>
      <c r="O32" s="307">
        <v>70007132</v>
      </c>
      <c r="P32" s="63">
        <f t="shared" si="0"/>
        <v>0</v>
      </c>
    </row>
    <row r="33" spans="1:16" ht="12.75">
      <c r="A33" s="289">
        <v>24</v>
      </c>
      <c r="B33" s="310" t="s">
        <v>159</v>
      </c>
      <c r="C33" s="305">
        <v>126620</v>
      </c>
      <c r="D33" s="305">
        <v>126620</v>
      </c>
      <c r="E33" s="305">
        <v>774200</v>
      </c>
      <c r="F33" s="305">
        <v>126620</v>
      </c>
      <c r="G33" s="305">
        <v>126620</v>
      </c>
      <c r="H33" s="305">
        <v>83300</v>
      </c>
      <c r="I33" s="305">
        <v>41650</v>
      </c>
      <c r="J33" s="305">
        <v>33320</v>
      </c>
      <c r="K33" s="305">
        <v>774200</v>
      </c>
      <c r="L33" s="305">
        <v>126620</v>
      </c>
      <c r="M33" s="305">
        <v>126620</v>
      </c>
      <c r="N33" s="305">
        <v>367870</v>
      </c>
      <c r="O33" s="307">
        <v>2834260</v>
      </c>
      <c r="P33" s="63">
        <f t="shared" si="0"/>
        <v>0</v>
      </c>
    </row>
    <row r="34" spans="1:16" ht="12.75">
      <c r="A34" s="289">
        <v>25</v>
      </c>
      <c r="B34" s="310" t="s">
        <v>370</v>
      </c>
      <c r="C34" s="305">
        <v>110000</v>
      </c>
      <c r="D34" s="305">
        <v>130000</v>
      </c>
      <c r="E34" s="305">
        <v>110000</v>
      </c>
      <c r="F34" s="305">
        <v>75000</v>
      </c>
      <c r="G34" s="305">
        <v>30000</v>
      </c>
      <c r="H34" s="305">
        <v>30000</v>
      </c>
      <c r="I34" s="305">
        <v>30000</v>
      </c>
      <c r="J34" s="305">
        <v>20000</v>
      </c>
      <c r="K34" s="305">
        <v>20000</v>
      </c>
      <c r="L34" s="305">
        <v>40000</v>
      </c>
      <c r="M34" s="305">
        <v>100000</v>
      </c>
      <c r="N34" s="305">
        <v>100000</v>
      </c>
      <c r="O34" s="307">
        <v>795000</v>
      </c>
      <c r="P34" s="63">
        <f t="shared" si="0"/>
        <v>0</v>
      </c>
    </row>
    <row r="35" spans="1:16" ht="12.75">
      <c r="A35" s="289">
        <v>27</v>
      </c>
      <c r="B35" s="310" t="s">
        <v>163</v>
      </c>
      <c r="C35" s="305">
        <v>130610</v>
      </c>
      <c r="D35" s="305">
        <v>130610</v>
      </c>
      <c r="E35" s="305">
        <v>824349</v>
      </c>
      <c r="F35" s="305">
        <v>130610</v>
      </c>
      <c r="G35" s="305">
        <v>130610</v>
      </c>
      <c r="H35" s="305">
        <v>89214</v>
      </c>
      <c r="I35" s="305">
        <v>49715</v>
      </c>
      <c r="J35" s="305">
        <v>36704</v>
      </c>
      <c r="K35" s="305">
        <v>824319</v>
      </c>
      <c r="L35" s="305">
        <v>130610</v>
      </c>
      <c r="M35" s="305">
        <v>130610</v>
      </c>
      <c r="N35" s="305">
        <v>383989</v>
      </c>
      <c r="O35" s="307">
        <v>2991950</v>
      </c>
      <c r="P35" s="63">
        <f t="shared" si="0"/>
        <v>0</v>
      </c>
    </row>
    <row r="36" spans="1:16" ht="12.75">
      <c r="A36" s="289">
        <v>31</v>
      </c>
      <c r="B36" s="310" t="s">
        <v>168</v>
      </c>
      <c r="C36" s="305">
        <v>4000000</v>
      </c>
      <c r="D36" s="305">
        <v>4000000</v>
      </c>
      <c r="E36" s="305">
        <v>6000000</v>
      </c>
      <c r="F36" s="305">
        <v>5000000</v>
      </c>
      <c r="G36" s="305">
        <v>4000000</v>
      </c>
      <c r="H36" s="305">
        <v>4000000</v>
      </c>
      <c r="I36" s="305">
        <v>2500000</v>
      </c>
      <c r="J36" s="305">
        <v>2500000</v>
      </c>
      <c r="K36" s="305">
        <v>4000000</v>
      </c>
      <c r="L36" s="305">
        <v>6887000</v>
      </c>
      <c r="M36" s="305">
        <v>4000000</v>
      </c>
      <c r="N36" s="305">
        <v>4000000</v>
      </c>
      <c r="O36" s="307">
        <v>50887000</v>
      </c>
      <c r="P36" s="63">
        <f t="shared" si="0"/>
        <v>0</v>
      </c>
    </row>
    <row r="37" spans="1:16" ht="12.75">
      <c r="A37" s="289">
        <v>32</v>
      </c>
      <c r="B37" s="310" t="s">
        <v>371</v>
      </c>
      <c r="C37" s="305">
        <v>450000</v>
      </c>
      <c r="D37" s="305">
        <v>450000</v>
      </c>
      <c r="E37" s="305">
        <v>400000</v>
      </c>
      <c r="F37" s="305">
        <v>350000</v>
      </c>
      <c r="G37" s="305">
        <v>350000</v>
      </c>
      <c r="H37" s="305">
        <v>350000</v>
      </c>
      <c r="I37" s="305">
        <v>350000</v>
      </c>
      <c r="J37" s="305">
        <v>350000</v>
      </c>
      <c r="K37" s="305">
        <v>350000</v>
      </c>
      <c r="L37" s="305">
        <v>350000</v>
      </c>
      <c r="M37" s="305">
        <v>350000</v>
      </c>
      <c r="N37" s="305">
        <v>350000</v>
      </c>
      <c r="O37" s="307">
        <v>4450000</v>
      </c>
      <c r="P37" s="63">
        <f t="shared" si="0"/>
        <v>0</v>
      </c>
    </row>
    <row r="38" spans="1:18" ht="12.75">
      <c r="A38" s="289">
        <v>33</v>
      </c>
      <c r="B38" s="310" t="s">
        <v>176</v>
      </c>
      <c r="C38" s="305">
        <v>8000000</v>
      </c>
      <c r="D38" s="305">
        <v>9000000</v>
      </c>
      <c r="E38" s="305">
        <v>7000000</v>
      </c>
      <c r="F38" s="305">
        <v>6000000</v>
      </c>
      <c r="G38" s="305">
        <v>5000000</v>
      </c>
      <c r="H38" s="305">
        <v>4500000</v>
      </c>
      <c r="I38" s="305">
        <v>4500000</v>
      </c>
      <c r="J38" s="305">
        <v>4500000</v>
      </c>
      <c r="K38" s="305">
        <v>4000000</v>
      </c>
      <c r="L38" s="305">
        <v>4398000</v>
      </c>
      <c r="M38" s="305">
        <v>7000000</v>
      </c>
      <c r="N38" s="305">
        <v>7500000</v>
      </c>
      <c r="O38" s="307">
        <v>71398000</v>
      </c>
      <c r="P38" s="63">
        <f t="shared" si="0"/>
        <v>0</v>
      </c>
      <c r="R38" s="63">
        <f>SUM(O36+O38)</f>
        <v>122285000</v>
      </c>
    </row>
    <row r="39" spans="1:16" ht="12.75">
      <c r="A39" s="289">
        <v>34</v>
      </c>
      <c r="B39" s="310" t="s">
        <v>372</v>
      </c>
      <c r="C39" s="305">
        <v>30000</v>
      </c>
      <c r="D39" s="305">
        <v>40000</v>
      </c>
      <c r="E39" s="305">
        <v>70000</v>
      </c>
      <c r="F39" s="305">
        <v>30000</v>
      </c>
      <c r="G39" s="305">
        <v>30000</v>
      </c>
      <c r="H39" s="305">
        <v>100000</v>
      </c>
      <c r="I39" s="305">
        <v>30000</v>
      </c>
      <c r="J39" s="305">
        <v>30000</v>
      </c>
      <c r="K39" s="305">
        <v>30000</v>
      </c>
      <c r="L39" s="305">
        <v>50000</v>
      </c>
      <c r="M39" s="305">
        <v>60000</v>
      </c>
      <c r="N39" s="305">
        <v>70000</v>
      </c>
      <c r="O39" s="307">
        <v>570000</v>
      </c>
      <c r="P39" s="63">
        <f t="shared" si="0"/>
        <v>0</v>
      </c>
    </row>
    <row r="40" spans="1:16" ht="12.75">
      <c r="A40" s="289">
        <v>35</v>
      </c>
      <c r="B40" s="310" t="s">
        <v>192</v>
      </c>
      <c r="C40" s="305">
        <v>4262731</v>
      </c>
      <c r="D40" s="305">
        <v>4617959</v>
      </c>
      <c r="E40" s="305">
        <v>4617958</v>
      </c>
      <c r="F40" s="305">
        <v>3907503</v>
      </c>
      <c r="G40" s="305">
        <v>3197048</v>
      </c>
      <c r="H40" s="305">
        <v>3019434</v>
      </c>
      <c r="I40" s="305">
        <v>2486593</v>
      </c>
      <c r="J40" s="305">
        <v>2486593</v>
      </c>
      <c r="K40" s="305">
        <v>2841820</v>
      </c>
      <c r="L40" s="305">
        <v>4008743</v>
      </c>
      <c r="M40" s="305">
        <v>3907503</v>
      </c>
      <c r="N40" s="305">
        <v>4085115</v>
      </c>
      <c r="O40" s="307">
        <v>43439000</v>
      </c>
      <c r="P40" s="63">
        <f t="shared" si="0"/>
        <v>0</v>
      </c>
    </row>
    <row r="41" spans="1:16" ht="12.75">
      <c r="A41" s="289">
        <v>42</v>
      </c>
      <c r="B41" s="310" t="s">
        <v>203</v>
      </c>
      <c r="C41" s="305">
        <v>90000</v>
      </c>
      <c r="D41" s="305">
        <v>90000</v>
      </c>
      <c r="E41" s="305">
        <v>82000</v>
      </c>
      <c r="F41" s="305">
        <v>82000</v>
      </c>
      <c r="G41" s="305">
        <v>82000</v>
      </c>
      <c r="H41" s="305">
        <v>82000</v>
      </c>
      <c r="I41" s="305">
        <v>82000</v>
      </c>
      <c r="J41" s="305">
        <v>82000</v>
      </c>
      <c r="K41" s="305">
        <v>82000</v>
      </c>
      <c r="L41" s="305">
        <v>82000</v>
      </c>
      <c r="M41" s="305">
        <v>82000</v>
      </c>
      <c r="N41" s="305">
        <v>82000</v>
      </c>
      <c r="O41" s="307">
        <v>1000000</v>
      </c>
      <c r="P41" s="63">
        <f t="shared" si="0"/>
        <v>0</v>
      </c>
    </row>
    <row r="42" spans="1:16" ht="12.75">
      <c r="A42" s="289">
        <v>44</v>
      </c>
      <c r="B42" s="310" t="s">
        <v>205</v>
      </c>
      <c r="C42" s="305">
        <v>470000</v>
      </c>
      <c r="D42" s="305">
        <v>470000</v>
      </c>
      <c r="E42" s="305">
        <v>470000</v>
      </c>
      <c r="F42" s="305">
        <v>550000</v>
      </c>
      <c r="G42" s="305">
        <v>470000</v>
      </c>
      <c r="H42" s="305">
        <v>470000</v>
      </c>
      <c r="I42" s="305">
        <v>470000</v>
      </c>
      <c r="J42" s="305">
        <v>470000</v>
      </c>
      <c r="K42" s="305">
        <v>470000</v>
      </c>
      <c r="L42" s="305">
        <v>550000</v>
      </c>
      <c r="M42" s="305">
        <v>470000</v>
      </c>
      <c r="N42" s="305">
        <v>534000</v>
      </c>
      <c r="O42" s="307">
        <v>5864000</v>
      </c>
      <c r="P42" s="63">
        <f t="shared" si="0"/>
        <v>0</v>
      </c>
    </row>
    <row r="43" spans="1:16" ht="12.75">
      <c r="A43" s="289">
        <v>46</v>
      </c>
      <c r="B43" s="310" t="s">
        <v>207</v>
      </c>
      <c r="C43" s="305">
        <v>500000</v>
      </c>
      <c r="D43" s="305">
        <v>500000</v>
      </c>
      <c r="E43" s="305">
        <v>500000</v>
      </c>
      <c r="F43" s="305">
        <v>500000</v>
      </c>
      <c r="G43" s="305">
        <v>500000</v>
      </c>
      <c r="H43" s="305">
        <v>500000</v>
      </c>
      <c r="I43" s="305">
        <v>500000</v>
      </c>
      <c r="J43" s="305">
        <v>500000</v>
      </c>
      <c r="K43" s="305">
        <v>500000</v>
      </c>
      <c r="L43" s="305">
        <v>500000</v>
      </c>
      <c r="M43" s="305">
        <v>500000</v>
      </c>
      <c r="N43" s="305">
        <v>500000</v>
      </c>
      <c r="O43" s="307">
        <v>6000000</v>
      </c>
      <c r="P43" s="63">
        <f t="shared" si="0"/>
        <v>0</v>
      </c>
    </row>
    <row r="44" spans="1:16" ht="12.75">
      <c r="A44" s="289">
        <v>48</v>
      </c>
      <c r="B44" s="310" t="s">
        <v>209</v>
      </c>
      <c r="C44" s="305">
        <v>400000</v>
      </c>
      <c r="D44" s="305">
        <v>150000</v>
      </c>
      <c r="E44" s="305">
        <v>150000</v>
      </c>
      <c r="F44" s="305">
        <v>150000</v>
      </c>
      <c r="G44" s="305">
        <v>150000</v>
      </c>
      <c r="H44" s="305">
        <v>150000</v>
      </c>
      <c r="I44" s="305">
        <v>150000</v>
      </c>
      <c r="J44" s="305">
        <v>700000</v>
      </c>
      <c r="K44" s="305">
        <v>150000</v>
      </c>
      <c r="L44" s="305">
        <v>150000</v>
      </c>
      <c r="M44" s="305">
        <v>150000</v>
      </c>
      <c r="N44" s="305">
        <v>1350000</v>
      </c>
      <c r="O44" s="307">
        <v>3800000</v>
      </c>
      <c r="P44" s="63">
        <f t="shared" si="0"/>
        <v>0</v>
      </c>
    </row>
    <row r="45" spans="1:16" ht="12.75">
      <c r="A45" s="289">
        <v>502</v>
      </c>
      <c r="B45" s="310" t="s">
        <v>419</v>
      </c>
      <c r="C45" s="305"/>
      <c r="D45" s="305"/>
      <c r="E45" s="305"/>
      <c r="F45" s="305">
        <v>120000</v>
      </c>
      <c r="G45" s="305"/>
      <c r="H45" s="305"/>
      <c r="I45" s="305"/>
      <c r="J45" s="305"/>
      <c r="K45" s="305"/>
      <c r="L45" s="305"/>
      <c r="M45" s="305"/>
      <c r="N45" s="305"/>
      <c r="O45" s="307">
        <v>120000</v>
      </c>
      <c r="P45" s="63">
        <f t="shared" si="0"/>
        <v>0</v>
      </c>
    </row>
    <row r="46" spans="1:16" ht="12.75">
      <c r="A46" s="289">
        <v>511</v>
      </c>
      <c r="B46" s="310" t="s">
        <v>373</v>
      </c>
      <c r="C46" s="305"/>
      <c r="D46" s="305"/>
      <c r="E46" s="305"/>
      <c r="F46" s="305">
        <v>4750000</v>
      </c>
      <c r="G46" s="305"/>
      <c r="H46" s="305"/>
      <c r="I46" s="305"/>
      <c r="J46" s="305"/>
      <c r="K46" s="305">
        <v>4750000</v>
      </c>
      <c r="L46" s="305"/>
      <c r="M46" s="305"/>
      <c r="N46" s="305"/>
      <c r="O46" s="307">
        <v>9500000</v>
      </c>
      <c r="P46" s="63">
        <f t="shared" si="0"/>
        <v>0</v>
      </c>
    </row>
    <row r="47" spans="1:16" ht="12.75">
      <c r="A47" s="289">
        <v>6</v>
      </c>
      <c r="B47" s="310" t="s">
        <v>218</v>
      </c>
      <c r="C47" s="305">
        <v>279000</v>
      </c>
      <c r="D47" s="305">
        <v>279000</v>
      </c>
      <c r="E47" s="305">
        <v>8153000</v>
      </c>
      <c r="F47" s="305">
        <v>6629000</v>
      </c>
      <c r="G47" s="305">
        <v>1549000</v>
      </c>
      <c r="H47" s="305">
        <v>31279000</v>
      </c>
      <c r="I47" s="305">
        <v>4004900</v>
      </c>
      <c r="J47" s="305">
        <v>2819000</v>
      </c>
      <c r="K47" s="305">
        <v>2819000</v>
      </c>
      <c r="L47" s="305">
        <v>2819000</v>
      </c>
      <c r="M47" s="305">
        <v>3479000</v>
      </c>
      <c r="N47" s="305">
        <v>279000</v>
      </c>
      <c r="O47" s="307">
        <v>64387900</v>
      </c>
      <c r="P47" s="63">
        <f t="shared" si="0"/>
        <v>0</v>
      </c>
    </row>
    <row r="48" spans="1:16" ht="12.75">
      <c r="A48" s="289">
        <v>9</v>
      </c>
      <c r="B48" s="310" t="s">
        <v>374</v>
      </c>
      <c r="C48" s="305">
        <v>25112204</v>
      </c>
      <c r="D48" s="305">
        <v>25112204</v>
      </c>
      <c r="E48" s="305">
        <v>25112204</v>
      </c>
      <c r="F48" s="305">
        <v>25112204</v>
      </c>
      <c r="G48" s="305">
        <v>25112204</v>
      </c>
      <c r="H48" s="305">
        <v>25112204</v>
      </c>
      <c r="I48" s="305">
        <v>25112204</v>
      </c>
      <c r="J48" s="305">
        <v>25112204</v>
      </c>
      <c r="K48" s="305">
        <v>25112204</v>
      </c>
      <c r="L48" s="305">
        <v>25112204</v>
      </c>
      <c r="M48" s="305">
        <v>25112204</v>
      </c>
      <c r="N48" s="305">
        <v>25112198</v>
      </c>
      <c r="O48" s="307">
        <v>301346442</v>
      </c>
      <c r="P48" s="63">
        <f t="shared" si="0"/>
        <v>0</v>
      </c>
    </row>
    <row r="49" spans="1:16" ht="12.75">
      <c r="A49" s="289"/>
      <c r="B49" s="311" t="s">
        <v>357</v>
      </c>
      <c r="C49" s="307">
        <f aca="true" t="shared" si="2" ref="C49:O49">SUM(C24:C48)</f>
        <v>72190853</v>
      </c>
      <c r="D49" s="307">
        <f t="shared" si="2"/>
        <v>74439625</v>
      </c>
      <c r="E49" s="307">
        <f t="shared" si="2"/>
        <v>87406943</v>
      </c>
      <c r="F49" s="307">
        <f t="shared" si="2"/>
        <v>82856169</v>
      </c>
      <c r="G49" s="307">
        <f t="shared" si="2"/>
        <v>70070714</v>
      </c>
      <c r="H49" s="307">
        <f t="shared" si="2"/>
        <v>99158384</v>
      </c>
      <c r="I49" s="307">
        <f t="shared" si="2"/>
        <v>69450294</v>
      </c>
      <c r="J49" s="307">
        <f t="shared" si="2"/>
        <v>68733053</v>
      </c>
      <c r="K49" s="307">
        <f t="shared" si="2"/>
        <v>87340525</v>
      </c>
      <c r="L49" s="307">
        <f t="shared" si="2"/>
        <v>74547409</v>
      </c>
      <c r="M49" s="307">
        <f t="shared" si="2"/>
        <v>75061169</v>
      </c>
      <c r="N49" s="307">
        <f t="shared" si="2"/>
        <v>75319746</v>
      </c>
      <c r="O49" s="307">
        <f t="shared" si="2"/>
        <v>936574884</v>
      </c>
      <c r="P49" s="63">
        <f t="shared" si="0"/>
        <v>0</v>
      </c>
    </row>
    <row r="50" spans="1:16" ht="12.75">
      <c r="A50" s="289"/>
      <c r="B50" s="314" t="s">
        <v>358</v>
      </c>
      <c r="C50" s="308">
        <f aca="true" t="shared" si="3" ref="C50:O50">SUM(C21-C49)</f>
        <v>3747234</v>
      </c>
      <c r="D50" s="308">
        <f t="shared" si="3"/>
        <v>-3747234</v>
      </c>
      <c r="E50" s="308">
        <f t="shared" si="3"/>
        <v>13499883</v>
      </c>
      <c r="F50" s="308">
        <f t="shared" si="3"/>
        <v>-13499883</v>
      </c>
      <c r="G50" s="308">
        <f t="shared" si="3"/>
        <v>0</v>
      </c>
      <c r="H50" s="308">
        <f t="shared" si="3"/>
        <v>0</v>
      </c>
      <c r="I50" s="308">
        <f t="shared" si="3"/>
        <v>0</v>
      </c>
      <c r="J50" s="308">
        <f t="shared" si="3"/>
        <v>0</v>
      </c>
      <c r="K50" s="308">
        <f t="shared" si="3"/>
        <v>13083301</v>
      </c>
      <c r="L50" s="308">
        <f t="shared" si="3"/>
        <v>-9723583</v>
      </c>
      <c r="M50" s="308">
        <f t="shared" si="3"/>
        <v>-3359718</v>
      </c>
      <c r="N50" s="308">
        <f t="shared" si="3"/>
        <v>0</v>
      </c>
      <c r="O50" s="308">
        <f t="shared" si="3"/>
        <v>0</v>
      </c>
      <c r="P50" s="63">
        <f t="shared" si="0"/>
        <v>0</v>
      </c>
    </row>
    <row r="51" spans="1:16" ht="12.75">
      <c r="A51" s="289"/>
      <c r="B51" s="315" t="s">
        <v>359</v>
      </c>
      <c r="C51" s="240">
        <f>SUM(C50)</f>
        <v>3747234</v>
      </c>
      <c r="D51" s="240">
        <f aca="true" t="shared" si="4" ref="D51:M51">SUM(+D50+C51)</f>
        <v>0</v>
      </c>
      <c r="E51" s="240">
        <f t="shared" si="4"/>
        <v>13499883</v>
      </c>
      <c r="F51" s="240">
        <f t="shared" si="4"/>
        <v>0</v>
      </c>
      <c r="G51" s="240">
        <f t="shared" si="4"/>
        <v>0</v>
      </c>
      <c r="H51" s="240">
        <f t="shared" si="4"/>
        <v>0</v>
      </c>
      <c r="I51" s="240">
        <f t="shared" si="4"/>
        <v>0</v>
      </c>
      <c r="J51" s="240">
        <f t="shared" si="4"/>
        <v>0</v>
      </c>
      <c r="K51" s="240">
        <f t="shared" si="4"/>
        <v>13083301</v>
      </c>
      <c r="L51" s="240">
        <f t="shared" si="4"/>
        <v>3359718</v>
      </c>
      <c r="M51" s="240">
        <f t="shared" si="4"/>
        <v>0</v>
      </c>
      <c r="N51" s="240">
        <f>SUM(+N50+M51)</f>
        <v>0</v>
      </c>
      <c r="O51" s="240"/>
      <c r="P51" s="63"/>
    </row>
  </sheetData>
  <sheetProtection/>
  <mergeCells count="4">
    <mergeCell ref="C5:O5"/>
    <mergeCell ref="C22:O23"/>
    <mergeCell ref="B1:O1"/>
    <mergeCell ref="M2:O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31.7109375" style="0" customWidth="1"/>
    <col min="3" max="11" width="7.28125" style="0" customWidth="1"/>
  </cols>
  <sheetData>
    <row r="1" spans="7:11" ht="12.75">
      <c r="G1" s="535" t="s">
        <v>9</v>
      </c>
      <c r="H1" s="535"/>
      <c r="I1" s="535"/>
      <c r="J1" s="535"/>
      <c r="K1" s="535"/>
    </row>
    <row r="3" spans="1:12" ht="40.5" customHeight="1">
      <c r="A3" s="583" t="s">
        <v>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4"/>
    </row>
    <row r="5" spans="1:11" ht="12.75">
      <c r="A5" s="578"/>
      <c r="B5" s="579"/>
      <c r="C5" s="580" t="s">
        <v>420</v>
      </c>
      <c r="D5" s="580"/>
      <c r="E5" s="580"/>
      <c r="F5" s="580"/>
      <c r="G5" s="580"/>
      <c r="H5" s="580"/>
      <c r="I5" s="580"/>
      <c r="J5" s="580"/>
      <c r="K5" s="580"/>
    </row>
    <row r="6" spans="1:11" ht="12.75">
      <c r="A6" s="581" t="s">
        <v>1</v>
      </c>
      <c r="B6" s="582"/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5">
        <v>2023</v>
      </c>
      <c r="K6" s="5">
        <v>2024</v>
      </c>
    </row>
    <row r="7" spans="1:11" ht="12.75">
      <c r="A7" s="2"/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s="7" customFormat="1" ht="15" customHeight="1">
      <c r="A8" s="573" t="s">
        <v>2</v>
      </c>
      <c r="B8" s="574"/>
      <c r="C8" s="6">
        <v>87385</v>
      </c>
      <c r="D8" s="6">
        <v>85000</v>
      </c>
      <c r="E8" s="6">
        <v>85000</v>
      </c>
      <c r="F8" s="6">
        <v>83000</v>
      </c>
      <c r="G8" s="6">
        <v>83000</v>
      </c>
      <c r="H8" s="6">
        <v>83000</v>
      </c>
      <c r="I8" s="6">
        <v>83000</v>
      </c>
      <c r="J8" s="6">
        <v>80000</v>
      </c>
      <c r="K8" s="6">
        <v>80000</v>
      </c>
    </row>
    <row r="9" spans="1:11" s="7" customFormat="1" ht="15" customHeight="1">
      <c r="A9" s="573" t="s">
        <v>8</v>
      </c>
      <c r="B9" s="574"/>
      <c r="C9" s="6">
        <v>6000</v>
      </c>
      <c r="D9" s="6">
        <v>6000</v>
      </c>
      <c r="E9" s="6">
        <v>6500</v>
      </c>
      <c r="F9" s="6">
        <v>6500</v>
      </c>
      <c r="G9" s="6">
        <v>7000</v>
      </c>
      <c r="H9" s="6">
        <v>7000</v>
      </c>
      <c r="I9" s="6">
        <v>7000</v>
      </c>
      <c r="J9" s="6">
        <v>7000</v>
      </c>
      <c r="K9" s="6">
        <v>7000</v>
      </c>
    </row>
    <row r="10" spans="1:11" s="7" customFormat="1" ht="15" customHeight="1">
      <c r="A10" s="573" t="s">
        <v>4</v>
      </c>
      <c r="B10" s="574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s="7" customFormat="1" ht="15" customHeight="1">
      <c r="A11" s="575" t="s">
        <v>6</v>
      </c>
      <c r="B11" s="575"/>
      <c r="C11" s="6">
        <v>15472</v>
      </c>
      <c r="D11" s="6">
        <v>15000</v>
      </c>
      <c r="E11" s="6">
        <v>15000</v>
      </c>
      <c r="F11" s="6">
        <v>15000</v>
      </c>
      <c r="G11" s="6">
        <v>15000</v>
      </c>
      <c r="H11" s="6">
        <v>15000</v>
      </c>
      <c r="I11" s="6">
        <v>15000</v>
      </c>
      <c r="J11" s="6">
        <v>15000</v>
      </c>
      <c r="K11" s="6">
        <v>15000</v>
      </c>
    </row>
    <row r="12" spans="1:11" s="7" customFormat="1" ht="15" customHeight="1">
      <c r="A12" s="576" t="s">
        <v>5</v>
      </c>
      <c r="B12" s="577"/>
      <c r="C12" s="8">
        <v>4000</v>
      </c>
      <c r="D12" s="8">
        <v>4000</v>
      </c>
      <c r="E12" s="8">
        <v>4000</v>
      </c>
      <c r="F12" s="8">
        <v>4000</v>
      </c>
      <c r="G12" s="8">
        <v>4000</v>
      </c>
      <c r="H12" s="8">
        <v>4000</v>
      </c>
      <c r="I12" s="8">
        <v>4000</v>
      </c>
      <c r="J12" s="8">
        <v>4000</v>
      </c>
      <c r="K12" s="8">
        <v>4000</v>
      </c>
    </row>
    <row r="13" spans="1:11" s="7" customFormat="1" ht="15" customHeight="1" thickBot="1">
      <c r="A13" s="576" t="s">
        <v>7</v>
      </c>
      <c r="B13" s="577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s="7" customFormat="1" ht="15" customHeight="1" thickBot="1">
      <c r="A14" s="572" t="s">
        <v>0</v>
      </c>
      <c r="B14" s="572"/>
      <c r="C14" s="9">
        <f aca="true" t="shared" si="0" ref="C14:K14">SUM(C8:C13)</f>
        <v>112857</v>
      </c>
      <c r="D14" s="9">
        <f t="shared" si="0"/>
        <v>110000</v>
      </c>
      <c r="E14" s="9">
        <f t="shared" si="0"/>
        <v>110500</v>
      </c>
      <c r="F14" s="9">
        <f t="shared" si="0"/>
        <v>108500</v>
      </c>
      <c r="G14" s="9">
        <f t="shared" si="0"/>
        <v>109000</v>
      </c>
      <c r="H14" s="9">
        <f t="shared" si="0"/>
        <v>109000</v>
      </c>
      <c r="I14" s="9">
        <f t="shared" si="0"/>
        <v>109000</v>
      </c>
      <c r="J14" s="9">
        <f t="shared" si="0"/>
        <v>106000</v>
      </c>
      <c r="K14" s="9">
        <f t="shared" si="0"/>
        <v>106000</v>
      </c>
    </row>
    <row r="17" ht="12.75" hidden="1"/>
    <row r="18" spans="1:36" ht="12.75" hidden="1">
      <c r="A18">
        <v>2027</v>
      </c>
      <c r="B18">
        <v>2027</v>
      </c>
      <c r="C18">
        <v>2025</v>
      </c>
      <c r="D18">
        <v>2025</v>
      </c>
      <c r="L18">
        <v>2024</v>
      </c>
      <c r="M18">
        <v>2023</v>
      </c>
      <c r="N18">
        <v>2023</v>
      </c>
      <c r="O18">
        <v>2022</v>
      </c>
      <c r="P18">
        <v>2022</v>
      </c>
      <c r="Q18">
        <v>2021</v>
      </c>
      <c r="R18">
        <v>2021</v>
      </c>
      <c r="S18">
        <v>2020</v>
      </c>
      <c r="T18">
        <v>2020</v>
      </c>
      <c r="U18">
        <v>2019</v>
      </c>
      <c r="V18">
        <v>2019</v>
      </c>
      <c r="W18">
        <v>2018</v>
      </c>
      <c r="X18">
        <v>2018</v>
      </c>
      <c r="Y18">
        <v>2017</v>
      </c>
      <c r="Z18">
        <v>2017</v>
      </c>
      <c r="AA18">
        <v>2016</v>
      </c>
      <c r="AB18">
        <v>2016</v>
      </c>
      <c r="AC18">
        <v>2015</v>
      </c>
      <c r="AD18">
        <v>2015</v>
      </c>
      <c r="AE18">
        <v>2014</v>
      </c>
      <c r="AF18">
        <v>2014</v>
      </c>
      <c r="AG18">
        <v>2013</v>
      </c>
      <c r="AH18">
        <v>2013</v>
      </c>
      <c r="AI18">
        <v>2012</v>
      </c>
      <c r="AJ18">
        <v>2012</v>
      </c>
    </row>
    <row r="19" spans="1:36" ht="12.75" hidden="1">
      <c r="A19" t="e">
        <f>SUM(#REF!+110000)</f>
        <v>#REF!</v>
      </c>
      <c r="B19" t="e">
        <f>SUM(A19+110000)</f>
        <v>#REF!</v>
      </c>
      <c r="C19" t="e">
        <f>SUM(#REF!+110000)</f>
        <v>#REF!</v>
      </c>
      <c r="D19" t="e">
        <f>SUM(C19+110000)</f>
        <v>#REF!</v>
      </c>
      <c r="L19" t="e">
        <f>SUM(#REF!+110000)</f>
        <v>#REF!</v>
      </c>
      <c r="M19" t="e">
        <f>SUM(L19+110000)</f>
        <v>#REF!</v>
      </c>
      <c r="N19" t="e">
        <f>SUM(M19+110000)</f>
        <v>#REF!</v>
      </c>
      <c r="O19" t="e">
        <f aca="true" t="shared" si="1" ref="O19:AB19">SUM(N19+110000)</f>
        <v>#REF!</v>
      </c>
      <c r="P19" t="e">
        <f t="shared" si="1"/>
        <v>#REF!</v>
      </c>
      <c r="Q19" t="e">
        <f t="shared" si="1"/>
        <v>#REF!</v>
      </c>
      <c r="R19" t="e">
        <f t="shared" si="1"/>
        <v>#REF!</v>
      </c>
      <c r="S19" t="e">
        <f t="shared" si="1"/>
        <v>#REF!</v>
      </c>
      <c r="T19" t="e">
        <f t="shared" si="1"/>
        <v>#REF!</v>
      </c>
      <c r="U19" t="e">
        <f t="shared" si="1"/>
        <v>#REF!</v>
      </c>
      <c r="V19" t="e">
        <f t="shared" si="1"/>
        <v>#REF!</v>
      </c>
      <c r="W19" t="e">
        <f t="shared" si="1"/>
        <v>#REF!</v>
      </c>
      <c r="X19" t="e">
        <f t="shared" si="1"/>
        <v>#REF!</v>
      </c>
      <c r="Y19" t="e">
        <f t="shared" si="1"/>
        <v>#REF!</v>
      </c>
      <c r="Z19" t="e">
        <f t="shared" si="1"/>
        <v>#REF!</v>
      </c>
      <c r="AA19" t="e">
        <f t="shared" si="1"/>
        <v>#REF!</v>
      </c>
      <c r="AB19" t="e">
        <f t="shared" si="1"/>
        <v>#REF!</v>
      </c>
      <c r="AC19" t="e">
        <f aca="true" t="shared" si="2" ref="AC19:AI19">SUM(AB19+110000)</f>
        <v>#REF!</v>
      </c>
      <c r="AD19" t="e">
        <f>SUM(AC19+110000)</f>
        <v>#REF!</v>
      </c>
      <c r="AE19" t="e">
        <f t="shared" si="2"/>
        <v>#REF!</v>
      </c>
      <c r="AF19" t="e">
        <f t="shared" si="2"/>
        <v>#REF!</v>
      </c>
      <c r="AG19" t="e">
        <f t="shared" si="2"/>
        <v>#REF!</v>
      </c>
      <c r="AH19" t="e">
        <f t="shared" si="2"/>
        <v>#REF!</v>
      </c>
      <c r="AI19" t="e">
        <f t="shared" si="2"/>
        <v>#REF!</v>
      </c>
      <c r="AJ19" t="e">
        <f>SUM(AI19+220000)</f>
        <v>#REF!</v>
      </c>
    </row>
    <row r="20" spans="1:36" ht="12.75" hidden="1">
      <c r="A20" t="e">
        <f>SUM(A19*0.013)</f>
        <v>#REF!</v>
      </c>
      <c r="B20" t="e">
        <f>SUM(B19*0.013)</f>
        <v>#REF!</v>
      </c>
      <c r="C20" t="e">
        <f aca="true" t="shared" si="3" ref="C20:AI20">SUM(C19*0.013)</f>
        <v>#REF!</v>
      </c>
      <c r="D20" t="e">
        <f t="shared" si="3"/>
        <v>#REF!</v>
      </c>
      <c r="L20" t="e">
        <f t="shared" si="3"/>
        <v>#REF!</v>
      </c>
      <c r="M20" t="e">
        <f t="shared" si="3"/>
        <v>#REF!</v>
      </c>
      <c r="N20" t="e">
        <f t="shared" si="3"/>
        <v>#REF!</v>
      </c>
      <c r="O20" t="e">
        <f t="shared" si="3"/>
        <v>#REF!</v>
      </c>
      <c r="P20" t="e">
        <f t="shared" si="3"/>
        <v>#REF!</v>
      </c>
      <c r="Q20" t="e">
        <f t="shared" si="3"/>
        <v>#REF!</v>
      </c>
      <c r="R20" t="e">
        <f t="shared" si="3"/>
        <v>#REF!</v>
      </c>
      <c r="S20" t="e">
        <f t="shared" si="3"/>
        <v>#REF!</v>
      </c>
      <c r="T20" t="e">
        <f>SUM(T19*0.013)</f>
        <v>#REF!</v>
      </c>
      <c r="U20" t="e">
        <f t="shared" si="3"/>
        <v>#REF!</v>
      </c>
      <c r="V20" t="e">
        <f t="shared" si="3"/>
        <v>#REF!</v>
      </c>
      <c r="W20" t="e">
        <f t="shared" si="3"/>
        <v>#REF!</v>
      </c>
      <c r="X20" t="e">
        <f t="shared" si="3"/>
        <v>#REF!</v>
      </c>
      <c r="Y20" t="e">
        <f t="shared" si="3"/>
        <v>#REF!</v>
      </c>
      <c r="Z20" t="e">
        <f t="shared" si="3"/>
        <v>#REF!</v>
      </c>
      <c r="AA20" t="e">
        <f t="shared" si="3"/>
        <v>#REF!</v>
      </c>
      <c r="AB20" t="e">
        <f t="shared" si="3"/>
        <v>#REF!</v>
      </c>
      <c r="AC20" t="e">
        <f>SUM(AC19*0.013)</f>
        <v>#REF!</v>
      </c>
      <c r="AD20" t="e">
        <f>SUM(AD19*0.013)</f>
        <v>#REF!</v>
      </c>
      <c r="AE20" t="e">
        <f t="shared" si="3"/>
        <v>#REF!</v>
      </c>
      <c r="AF20" t="e">
        <f t="shared" si="3"/>
        <v>#REF!</v>
      </c>
      <c r="AG20" t="e">
        <f t="shared" si="3"/>
        <v>#REF!</v>
      </c>
      <c r="AH20" t="e">
        <f t="shared" si="3"/>
        <v>#REF!</v>
      </c>
      <c r="AI20" t="e">
        <f t="shared" si="3"/>
        <v>#REF!</v>
      </c>
      <c r="AJ20" t="e">
        <f>SUM(AJ19*0.013)</f>
        <v>#REF!</v>
      </c>
    </row>
    <row r="21" ht="12.75" hidden="1"/>
    <row r="22" ht="12.75" hidden="1"/>
  </sheetData>
  <sheetProtection/>
  <mergeCells count="12">
    <mergeCell ref="A5:B5"/>
    <mergeCell ref="C5:K5"/>
    <mergeCell ref="A6:B6"/>
    <mergeCell ref="G1:K1"/>
    <mergeCell ref="A3:K3"/>
    <mergeCell ref="A14:B14"/>
    <mergeCell ref="A10:B10"/>
    <mergeCell ref="A8:B8"/>
    <mergeCell ref="A9:B9"/>
    <mergeCell ref="A11:B11"/>
    <mergeCell ref="A13:B13"/>
    <mergeCell ref="A12:B12"/>
  </mergeCells>
  <printOptions horizontalCentered="1" verticalCentered="1"/>
  <pageMargins left="0.15748031496062992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x.y.</dc:creator>
  <cp:keywords/>
  <dc:description/>
  <cp:lastModifiedBy>Könyvtáros</cp:lastModifiedBy>
  <cp:lastPrinted>2016-03-18T07:10:50Z</cp:lastPrinted>
  <dcterms:created xsi:type="dcterms:W3CDTF">2007-09-05T08:05:58Z</dcterms:created>
  <dcterms:modified xsi:type="dcterms:W3CDTF">2016-03-18T07:11:01Z</dcterms:modified>
  <cp:category/>
  <cp:version/>
  <cp:contentType/>
  <cp:contentStatus/>
</cp:coreProperties>
</file>